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1-pajamos" sheetId="1" r:id="rId1"/>
    <sheet name="2-sp.dot." sheetId="2" r:id="rId2"/>
    <sheet name="3-įst.pajamos" sheetId="3" r:id="rId3"/>
    <sheet name="4-išl.asign.vald." sheetId="4" r:id="rId4"/>
    <sheet name="5-išl.progr." sheetId="5" r:id="rId5"/>
    <sheet name="6-kredit.įsisk." sheetId="6" r:id="rId6"/>
    <sheet name="7 priedas" sheetId="7" r:id="rId7"/>
  </sheets>
  <definedNames>
    <definedName name="OLE_LINK2" localSheetId="0">'1-pajamos'!$A$2</definedName>
    <definedName name="_xlnm.Print_Titles" localSheetId="2">'3-įst.pajamos'!$7:$8</definedName>
    <definedName name="_xlnm.Print_Titles" localSheetId="3">'4-išl.asign.vald.'!$5:$7</definedName>
    <definedName name="_xlnm.Print_Titles" localSheetId="4">'5-išl.progr.'!$5:$7</definedName>
  </definedNames>
  <calcPr fullCalcOnLoad="1"/>
</workbook>
</file>

<file path=xl/sharedStrings.xml><?xml version="1.0" encoding="utf-8"?>
<sst xmlns="http://schemas.openxmlformats.org/spreadsheetml/2006/main" count="893" uniqueCount="587">
  <si>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</si>
  <si>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</si>
  <si>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</si>
  <si>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r>
      <t xml:space="preserve">                                                                                                     </t>
    </r>
    <r>
      <rPr>
        <sz val="12"/>
        <rFont val="Times New Roman"/>
        <family val="1"/>
      </rPr>
      <t xml:space="preserve">  tūkst.Lt</t>
    </r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</si>
  <si>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</si>
  <si>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</si>
  <si>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</si>
  <si>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</si>
  <si>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</si>
  <si>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</si>
  <si>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</si>
  <si>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</si>
  <si>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</si>
  <si>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</si>
  <si>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Gyventojų pajamų mokestis, iš viso (4+5+6)</t>
  </si>
  <si>
    <t>4.</t>
  </si>
  <si>
    <t>1.1.1.1.1.1.</t>
  </si>
  <si>
    <t>Gyventojų pajamų mokestis ( gautas iš VMI)</t>
  </si>
  <si>
    <t>5.</t>
  </si>
  <si>
    <t>1.1.1.1.1.2.</t>
  </si>
  <si>
    <t>Gyventojų pajamų mokestis savivaldybių išlaidų struktūrų skirtumams išlyginti</t>
  </si>
  <si>
    <t>6.</t>
  </si>
  <si>
    <t>1.1.1.1.1.3.</t>
  </si>
  <si>
    <t>Gyventojų pajamų mokestis savivaldybių pajamoms iš gyventojų pajamų mokesčio išlyginti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</si>
  <si>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</si>
  <si>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</si>
  <si>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</si>
  <si>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</si>
  <si>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</si>
  <si>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</si>
  <si>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</si>
  <si>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</si>
  <si>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</si>
  <si>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</si>
  <si>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</si>
  <si>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</si>
  <si>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</si>
  <si>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</si>
  <si>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</si>
  <si>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</si>
  <si>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</si>
  <si>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</si>
  <si>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</si>
  <si>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</si>
  <si>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</si>
  <si>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</si>
  <si>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</si>
  <si>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</si>
  <si>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</si>
  <si>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</si>
  <si>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</si>
  <si>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</si>
  <si>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</si>
  <si>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</si>
  <si>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</si>
  <si>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</si>
  <si>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</si>
  <si>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</si>
  <si>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</si>
  <si>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</si>
  <si>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Mokinio krepšeliui</t>
  </si>
  <si>
    <t>20.</t>
  </si>
  <si>
    <t xml:space="preserve"> 1.3.4.1.1.1.c</t>
  </si>
  <si>
    <t>Specialiųjų poreikių moksleiviams išlaikyti</t>
  </si>
  <si>
    <t>1.3.4.2.1.2.</t>
  </si>
  <si>
    <t>Bendrosios dotacijos kompensacija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</si>
  <si>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</si>
  <si>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</si>
  <si>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</si>
  <si>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</si>
  <si>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</si>
  <si>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</si>
  <si>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</si>
  <si>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</si>
  <si>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</si>
  <si>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</si>
  <si>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</si>
  <si>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</si>
  <si>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</si>
  <si>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</si>
  <si>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</si>
  <si>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</si>
  <si>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</si>
  <si>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1.4.3.1.1.1.</t>
  </si>
  <si>
    <t>Pajamos iš baudų ir konfiskacijos</t>
  </si>
  <si>
    <t>29.</t>
  </si>
  <si>
    <t>30.</t>
  </si>
  <si>
    <t>Skolintos lėšos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</si>
  <si>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</si>
  <si>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</si>
  <si>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</si>
  <si>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SPECIALI TIKSLINĖ DOTACIJA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</si>
  <si>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</si>
  <si>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</si>
  <si>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</si>
  <si>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</si>
  <si>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</si>
  <si>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</si>
  <si>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</si>
  <si>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</si>
  <si>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</si>
  <si>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</si>
  <si>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</si>
  <si>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</si>
  <si>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</si>
  <si>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</si>
  <si>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</si>
  <si>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</si>
  <si>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 xml:space="preserve">   Iš jo plačiajuosčiam internetui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</si>
  <si>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</si>
  <si>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</si>
  <si>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</si>
  <si>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</si>
  <si>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</si>
  <si>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</si>
  <si>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</si>
  <si>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</si>
  <si>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</si>
  <si>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</si>
  <si>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</si>
  <si>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</si>
  <si>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>Valstybės investicijų programoje numatytoms kapitalo investicijoms finansuoti, iš jų:</t>
  </si>
  <si>
    <t xml:space="preserve">    J.Tumo-Vaižganto gimnazijos rekonstrukcija</t>
  </si>
  <si>
    <t xml:space="preserve">    Kamajų A.Strazdo gimnazijos rekonstrukcija</t>
  </si>
  <si>
    <t xml:space="preserve">  IŠ VISO </t>
  </si>
  <si>
    <t xml:space="preserve">                                                             2013 m.vasario   d. sprendimo Nr.TS-</t>
  </si>
  <si>
    <t>tūkst.Lt</t>
  </si>
  <si>
    <t xml:space="preserve">                                                                                                  3 priedas</t>
  </si>
  <si>
    <t>ROKIŠKIO RAJONO SAVIVALDYBĖS BIUDŽETINIŲ ĮSTAIGŲ PAJAMOS</t>
  </si>
  <si>
    <t xml:space="preserve">                        UŽ TEIKIAMAS PASLAUGAS</t>
  </si>
  <si>
    <t>Įstaiga</t>
  </si>
  <si>
    <t>Planuojamos įplaukos</t>
  </si>
  <si>
    <t>Turto valdymo skyrius</t>
  </si>
  <si>
    <t>Kultūros centras</t>
  </si>
  <si>
    <t>Krašto muziejus</t>
  </si>
  <si>
    <t>Viešoji biblioteka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</si>
  <si>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</si>
  <si>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</si>
  <si>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</si>
  <si>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</si>
  <si>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</si>
  <si>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</si>
  <si>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</si>
  <si>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</si>
  <si>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</si>
  <si>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</si>
  <si>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</si>
  <si>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</si>
  <si>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</si>
  <si>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</si>
  <si>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</si>
  <si>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</si>
  <si>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</si>
  <si>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</si>
  <si>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Obelių d/m</t>
  </si>
  <si>
    <t>Kavoliškio d/m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</si>
  <si>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</si>
  <si>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</si>
  <si>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</si>
  <si>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</si>
  <si>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</si>
  <si>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</si>
  <si>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</si>
  <si>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</si>
  <si>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</si>
  <si>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</si>
  <si>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</si>
  <si>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</si>
  <si>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</si>
  <si>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</si>
  <si>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</si>
  <si>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</si>
  <si>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</si>
  <si>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</si>
  <si>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</si>
  <si>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</si>
  <si>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</si>
  <si>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</si>
  <si>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</si>
  <si>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</si>
  <si>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</si>
  <si>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</si>
  <si>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</si>
  <si>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</si>
  <si>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</si>
  <si>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</si>
  <si>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</si>
  <si>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</si>
  <si>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</si>
  <si>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Pandėlio gimn. Spec.kl.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</si>
  <si>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</si>
  <si>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</si>
  <si>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</si>
  <si>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</si>
  <si>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</si>
  <si>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</si>
  <si>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</si>
  <si>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</si>
  <si>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</si>
  <si>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</si>
  <si>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r>
      <t xml:space="preserve">       </t>
    </r>
    <r>
      <rPr>
        <b/>
        <sz val="10"/>
        <rFont val="Arial"/>
        <family val="2"/>
      </rPr>
      <t>IŠ VISO</t>
    </r>
  </si>
  <si>
    <t xml:space="preserve">Rokiškio rajono savivaldybės tarybos </t>
  </si>
  <si>
    <t>ASIGNAVIMAI</t>
  </si>
  <si>
    <t>Programos/asignavimų valdytojo pavadinimas</t>
  </si>
  <si>
    <t>Iš viso</t>
  </si>
  <si>
    <t>iš jų:</t>
  </si>
  <si>
    <t>Iš viso SF*</t>
  </si>
  <si>
    <t>Iš viso VF*</t>
  </si>
  <si>
    <t>Iš viso MK*</t>
  </si>
  <si>
    <t>Iš viso SP PR*</t>
  </si>
  <si>
    <t>išlaidoms</t>
  </si>
  <si>
    <t>turtui įsigyti</t>
  </si>
  <si>
    <t>Savivaldybės administracija iš viso</t>
  </si>
  <si>
    <t>Administracija</t>
  </si>
  <si>
    <t>Tarybos narių darbo apmokėjimas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</si>
  <si>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</si>
  <si>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</si>
  <si>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</si>
  <si>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</si>
  <si>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          iš viso</t>
  </si>
  <si>
    <t>Socialinė parama</t>
  </si>
  <si>
    <t>Slauga pagal socialines indikacijas</t>
  </si>
  <si>
    <t>Parapijos senelių namų finansavimas</t>
  </si>
  <si>
    <t>Socialinės paramos mokiniams administravimas</t>
  </si>
  <si>
    <t>Asmenų su sunkia negalia socialinė globa</t>
  </si>
  <si>
    <t>Kompensacijos už šildymą ir vandenį</t>
  </si>
  <si>
    <t>Kompensacijų administravimas</t>
  </si>
  <si>
    <t>VšĮ Rokiškio rajono ligoninė (lizingas)</t>
  </si>
  <si>
    <t>Vaiko teisių apsaugos skyrius iš viso</t>
  </si>
  <si>
    <t>Vaikų dienos centrų dalinis finansavimas</t>
  </si>
  <si>
    <t>Tarptautinis bendradarbiavimas</t>
  </si>
  <si>
    <t>Rajono renginių programa</t>
  </si>
  <si>
    <t>2014 m. dainų šventei</t>
  </si>
  <si>
    <t xml:space="preserve"> iš jų: jaunimo organizacijų projektų finansavimas</t>
  </si>
  <si>
    <t>Leidyba</t>
  </si>
  <si>
    <t>Talentingų žmonių rėmimui</t>
  </si>
  <si>
    <t>Turto valdymo ir viešųjų pirkimų skyrius                iš viso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</si>
  <si>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</si>
  <si>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</si>
  <si>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</si>
  <si>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</si>
  <si>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</si>
  <si>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</si>
  <si>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iš to sk.: Valstybės investicijų programai</t>
  </si>
  <si>
    <t>VšĮ Juodupės komunalininkas dalininko kapitalui didinti (paskolai grąžinti)</t>
  </si>
  <si>
    <t>Subsidijos gamintojams už šiluminę energiją</t>
  </si>
  <si>
    <t>Daugiabučių namų bendrijų fondas</t>
  </si>
  <si>
    <t>Kelių žiemos priežiūra</t>
  </si>
  <si>
    <t>Projektų administravimas</t>
  </si>
  <si>
    <t>Strateginio planav. ir investicijų skyrius           iš viso</t>
  </si>
  <si>
    <t>Smulkaus ir vidutinio verslo rėmimo fondas</t>
  </si>
  <si>
    <t>Architektūros ir  paveldosaugos skyrius  iš viso</t>
  </si>
  <si>
    <t>Paveldosaugos komisijos veiklos programa</t>
  </si>
  <si>
    <t>Laisvės kovų įamžinimo komisijos veikla</t>
  </si>
  <si>
    <t>Pavojingų, didžiagabaritinių ir asbesto turinčių atliekų surinkimo ir sutvarkymo programa</t>
  </si>
  <si>
    <t>Aplinkos apsaugos rėmimo specialioji programa</t>
  </si>
  <si>
    <t>Finansų skyrius iš viso</t>
  </si>
  <si>
    <t>Paskolų aptarnavimas</t>
  </si>
  <si>
    <t>Žemės ūkio skyrius iš viso</t>
  </si>
  <si>
    <t>Žemės gerinimas</t>
  </si>
  <si>
    <t>Žemės ūkio rėmimo fondas</t>
  </si>
  <si>
    <t>Švietimo skyrius iš viso</t>
  </si>
  <si>
    <t>Vaikų ir jaunimo socializacijos programa</t>
  </si>
  <si>
    <t>Narkotikų, nusikalstamų veikų prevencija</t>
  </si>
  <si>
    <t>Brandos egzaminams organizuoti</t>
  </si>
  <si>
    <t>Neformaliojo ugdymo programos</t>
  </si>
  <si>
    <t>Studijų rėmimo programa</t>
  </si>
  <si>
    <t>Maisto atliekų utilizavimui</t>
  </si>
  <si>
    <t>Pedagoginė grupė</t>
  </si>
  <si>
    <t>VŠĮ Rokiškio jaunimo centras</t>
  </si>
  <si>
    <t>VŠĮ Rokiškio jaunimo centras Žiobiškio sk.</t>
  </si>
  <si>
    <t>J.Keliuočio viešoji biblioteka</t>
  </si>
  <si>
    <t xml:space="preserve">Kūno kultūros ir sporto centras  </t>
  </si>
  <si>
    <t>Socialinės paramos centras</t>
  </si>
  <si>
    <t>iš to sk.: sveikatos priežiūra mokyklose</t>
  </si>
  <si>
    <t xml:space="preserve">Pandėlio seniūnija                     </t>
  </si>
  <si>
    <t>Rokiškio kaimiškoji seniūnija</t>
  </si>
  <si>
    <t>L/d Nykštukas</t>
  </si>
  <si>
    <t>L/d Pumpurėlis</t>
  </si>
  <si>
    <t>M/d Ąžuoliukas</t>
  </si>
  <si>
    <t>Obelių m/d</t>
  </si>
  <si>
    <t>Kavoliškio m/d</t>
  </si>
  <si>
    <t>Pandėlio prad.m-kla</t>
  </si>
  <si>
    <t>Pandėlio prad. m-klos Kazliškio skyrius</t>
  </si>
  <si>
    <t>L/d Varpelis</t>
  </si>
  <si>
    <t>Senamiesčio progimnazijos Laibgalių sk.</t>
  </si>
  <si>
    <t>Kriaunų pagrindinė m-kla</t>
  </si>
  <si>
    <t>Suaugusiųjų ir jaunimo mokymo centras</t>
  </si>
  <si>
    <t>Panemunėlio pagrindinė m-kla</t>
  </si>
  <si>
    <t>J. Tumo-Vaižganto gimnaz. bendrabutis</t>
  </si>
  <si>
    <t>Juozo Tūbelio progimnazija</t>
  </si>
  <si>
    <t>Juodupės gimn. neformaliojo ugdymo sk.</t>
  </si>
  <si>
    <t>Jūžintų J.O.Širvydo vidurinė m-kla</t>
  </si>
  <si>
    <t>Kamajų A. Strazdo gimn. ikimokykl. ugd. sk.</t>
  </si>
  <si>
    <t>Kamajų gimn. Kalvių prad.ugd.sk.</t>
  </si>
  <si>
    <t>Kamajų gimn. neformaliojo ugdymo sk.</t>
  </si>
  <si>
    <t>Obelių gimn. neformaliojo ugdymo sk.</t>
  </si>
  <si>
    <t xml:space="preserve">Pandėlio gimnazija </t>
  </si>
  <si>
    <t>Pandėlio gimn.spec.klasių skyrius</t>
  </si>
  <si>
    <t>Choreografijos mokykla</t>
  </si>
  <si>
    <t>Pandėlio universalus daugiafunkcis centras</t>
  </si>
  <si>
    <t>Panemunėlio universalus daugiafunkcis centras</t>
  </si>
  <si>
    <t>IŠ VISO:</t>
  </si>
  <si>
    <t>Socialinės reabilitacijos paslaugų neįgaliesiems bendruomenėje projektams finansuoti</t>
  </si>
  <si>
    <t xml:space="preserve">Rokiškio rajono savivaldybės tarybos  </t>
  </si>
  <si>
    <t xml:space="preserve">                                                                                                  6 priedas</t>
  </si>
  <si>
    <t>ROKIŠKIO RAJONO SAVIVALDYBĖS APYVARTOS LĖŠOS, NUKREIPIAMOS</t>
  </si>
  <si>
    <t>Turto valdymo ir viešųjų pirkimų skyrius</t>
  </si>
  <si>
    <t>Pandėlio prad.m-klos Kazliškio skyrius</t>
  </si>
  <si>
    <t>Būsto pritaikymas neįgaliesiems</t>
  </si>
  <si>
    <t>Nevyriausybinių organizac. projektų finansavimas</t>
  </si>
  <si>
    <t>iš to sk.: ledo aikštelės šaldymui</t>
  </si>
  <si>
    <t>Rudolfo Lymano muzikos mokykla</t>
  </si>
  <si>
    <t>ASIGNAVIMAI  PAGAL PROGRAMAS</t>
  </si>
  <si>
    <t>iš jų: darbo užmokesčiui</t>
  </si>
  <si>
    <t>SAVIVALDYBĖS FUNKCIJŲ ĮGYVENDINIMAS IR VALDYMAS (01)</t>
  </si>
  <si>
    <t>Savivaldybės administracija</t>
  </si>
  <si>
    <t xml:space="preserve">   administracija</t>
  </si>
  <si>
    <r>
      <t xml:space="preserve">   </t>
    </r>
    <r>
      <rPr>
        <i/>
        <sz val="9"/>
        <rFont val="Arial"/>
        <family val="2"/>
      </rPr>
      <t>tarybos narių darbo apmokėjimas</t>
    </r>
  </si>
  <si>
    <t xml:space="preserve">   savivaldybės kitos išlaidos</t>
  </si>
  <si>
    <t>Kontrolės ir audito tarnyba</t>
  </si>
  <si>
    <t>Socialinės paramos ir sveikatos skyrius</t>
  </si>
  <si>
    <r>
      <t xml:space="preserve">  </t>
    </r>
    <r>
      <rPr>
        <i/>
        <sz val="10"/>
        <rFont val="Arial"/>
        <family val="2"/>
      </rPr>
      <t>kompensacijų administravimas</t>
    </r>
  </si>
  <si>
    <t xml:space="preserve">  socialinės paramos mokiniams administravimas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</si>
  <si>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</si>
  <si>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</si>
  <si>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</si>
  <si>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</si>
  <si>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</si>
  <si>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</si>
  <si>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>Finansų skyrius</t>
  </si>
  <si>
    <t>UGDYMO KOKYBĖS IR MOKYMOSI APLINKOS UŽTIKRINIMAS (02)</t>
  </si>
  <si>
    <t>Švietimo skyrius</t>
  </si>
  <si>
    <t xml:space="preserve">  studijų rėmimo programa</t>
  </si>
  <si>
    <t xml:space="preserve">  brandos egzaminams organizuoti</t>
  </si>
  <si>
    <t xml:space="preserve">  neformaliojo ugdymo programos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</si>
  <si>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</si>
  <si>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</si>
  <si>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</si>
  <si>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</si>
  <si>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</si>
  <si>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J. Tumo - Vaižganto gimnazijos bendrabutis</t>
  </si>
  <si>
    <t>Kamajų A.Strazdo gim. ikimokyklinio ug.sk.</t>
  </si>
  <si>
    <t>Kamajų gimn. Kalvių prad.ugd. sk.</t>
  </si>
  <si>
    <t>Kamajų gimn. neformaliojo ugdymo skyrius</t>
  </si>
  <si>
    <t>Obelių gimnaz. neformaliojo ugdymo sk.</t>
  </si>
  <si>
    <t>Pedagogonė psichologinė tarnyba</t>
  </si>
  <si>
    <t xml:space="preserve"> iš to sk.: ledo aikštelės šaldymui</t>
  </si>
  <si>
    <t>KULTŪROS,SPPORTO,BENDRUOMENĖS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</si>
  <si>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</si>
  <si>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</si>
  <si>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</si>
  <si>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2014 m. dainų šventei</t>
  </si>
  <si>
    <t xml:space="preserve">  nevyriausybinių organizacijų projektų finansavimas</t>
  </si>
  <si>
    <t xml:space="preserve">   iš to sk.: jaunimo org.projektų finansavimas</t>
  </si>
  <si>
    <t xml:space="preserve">  leidyba</t>
  </si>
  <si>
    <t xml:space="preserve">  talentingų žmonių rėmimui</t>
  </si>
  <si>
    <t xml:space="preserve"> iš to sk.: festivaliui ,,Vaidiname žemdirbiams"</t>
  </si>
  <si>
    <t>J.Keliočio Viešoji biblioteka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</si>
  <si>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</si>
  <si>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</si>
  <si>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</si>
  <si>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10"/>
        <rFont val="Arial"/>
        <family val="2"/>
      </rPr>
      <t>narkotikų,nusikalstamų veikų prevencija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</si>
  <si>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</si>
  <si>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</si>
  <si>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</si>
  <si>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</si>
  <si>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</si>
  <si>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</si>
  <si>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</si>
  <si>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kompensacijos už šildymą ir vandenį</t>
  </si>
  <si>
    <t xml:space="preserve"> Socialinės reabilitacijos paslaugų neįgaliesiems bendruomenėje projektams finansuoti</t>
  </si>
  <si>
    <t xml:space="preserve">  VšĮ Rokiškio rajono ligoninė (lizingas)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</si>
  <si>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</si>
  <si>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</si>
  <si>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</si>
  <si>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t>RAJONO INFRASTRUKTŪROS OBJEKTŲ PRIEŽIŪRA,PLĖTRA IR MODERNIZAVIMAS(05)</t>
  </si>
  <si>
    <t xml:space="preserve">   kapitalo investicijos ir ilgalaikio turto remontas</t>
  </si>
  <si>
    <t>iš to sk.: Valstybės investicijų programa</t>
  </si>
  <si>
    <t xml:space="preserve">  VšĮ Juodupės komunalininkas paskolai dengti</t>
  </si>
  <si>
    <t xml:space="preserve">  kelių žiemos priežiūra</t>
  </si>
  <si>
    <t xml:space="preserve">  darbo politikos formavavimas ir įgyvendinimas</t>
  </si>
  <si>
    <r>
      <t xml:space="preserve">  </t>
    </r>
    <r>
      <rPr>
        <i/>
        <sz val="10"/>
        <rFont val="Arial"/>
        <family val="2"/>
      </rPr>
      <t>daugiabučių bendrijų rėmimo fondas</t>
    </r>
  </si>
  <si>
    <t xml:space="preserve">   subsidijos gamintojams už šiluminę energiją</t>
  </si>
  <si>
    <t xml:space="preserve">  teritorijų planavimas ir detalieji planai</t>
  </si>
  <si>
    <t>KAIMO PLĖTROS,APLINKOS APSAUGOS IR VERSLO SKATINIMAS (06)</t>
  </si>
  <si>
    <t xml:space="preserve">    smulkaus ir vidutinio verslo rėmimo fondas</t>
  </si>
  <si>
    <t>Žemės ūkio skyrius</t>
  </si>
  <si>
    <t xml:space="preserve">  žemės gerinimas</t>
  </si>
  <si>
    <t xml:space="preserve">   žemės ūkio rėmimo fondas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</si>
  <si>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</si>
  <si>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</si>
  <si>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</si>
  <si>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r>
      <t xml:space="preserve">SF* - </t>
    </r>
    <r>
      <rPr>
        <sz val="10"/>
        <rFont val="Arial"/>
        <family val="2"/>
      </rPr>
      <t>savarankiška funkcija</t>
    </r>
  </si>
  <si>
    <r>
      <t>VF*</t>
    </r>
    <r>
      <rPr>
        <sz val="10"/>
        <rFont val="Arial"/>
        <family val="0"/>
      </rPr>
      <t xml:space="preserve"> - valstybės funkcija</t>
    </r>
  </si>
  <si>
    <r>
      <t xml:space="preserve">MK* - </t>
    </r>
    <r>
      <rPr>
        <sz val="10"/>
        <rFont val="Arial"/>
        <family val="2"/>
      </rPr>
      <t>moksleivio krepšelis</t>
    </r>
  </si>
  <si>
    <r>
      <t xml:space="preserve">SP PR* - </t>
    </r>
    <r>
      <rPr>
        <sz val="10"/>
        <rFont val="Arial"/>
        <family val="2"/>
      </rPr>
      <t>specialioji programa</t>
    </r>
  </si>
  <si>
    <t>5 priedas</t>
  </si>
  <si>
    <t>Rokiškio rajono savivaldybės tarybos</t>
  </si>
  <si>
    <t>7 priedas</t>
  </si>
  <si>
    <t>4 priedas</t>
  </si>
  <si>
    <t>TS-4.28</t>
  </si>
  <si>
    <r>
      <t>I</t>
    </r>
    <r>
      <rPr>
        <b/>
        <sz val="10"/>
        <rFont val="Arial"/>
        <family val="0"/>
      </rPr>
      <t>Š VISO:</t>
    </r>
  </si>
  <si>
    <t xml:space="preserve">                             2014 m.vasario  d. sprendimo Nr.TS-</t>
  </si>
  <si>
    <t xml:space="preserve">  ROKIŠKIO RAJONO SAVIVALDYBĖS 2014 METŲ BIUDŽETAS</t>
  </si>
  <si>
    <t>1.3.3.2.1.</t>
  </si>
  <si>
    <t>Europos Sąjungos finansinės paramos lėšos</t>
  </si>
  <si>
    <t>KITOS PAJAMOS (25+28+29+30)</t>
  </si>
  <si>
    <t>Turto pajamos(26+27)</t>
  </si>
  <si>
    <t>VISI MOKESČIAI, PAJAMOS IR DOTACIJOS(1+16+24)</t>
  </si>
  <si>
    <t xml:space="preserve">  VISOS PAJAMOS IR SKOLINTOS LĖŠOS (31+32)</t>
  </si>
  <si>
    <t>1.1.1.</t>
  </si>
  <si>
    <t xml:space="preserve">                                                             2014 m.vasario   d. sprendimo Nr.TS-</t>
  </si>
  <si>
    <t>ROKIŠKIO RAJONO SAVIVALDYBĖS BIUDŽETO 2014 METŲ</t>
  </si>
  <si>
    <t>Kompensacijos už šildymą</t>
  </si>
  <si>
    <t>SVEIKATOS APSAUGOS MINISTERIJA</t>
  </si>
  <si>
    <t>Visuomenės sveikatos priežiūros funkcijoms vykdyti</t>
  </si>
  <si>
    <t xml:space="preserve">    Kūno kultūros ir sporto centro stogo rekonstrukcija</t>
  </si>
  <si>
    <t xml:space="preserve">             VALSTYBĖS DELEGUOTOS FUNKCIJOS                                                       </t>
  </si>
  <si>
    <t>Ūkio lėšos mokykloms, turinčioms mokinių su specialiaisiais poreikiais</t>
  </si>
  <si>
    <t>M/d Varpelis</t>
  </si>
  <si>
    <t>Senamiesčio progimnazij Laibgal. sk</t>
  </si>
  <si>
    <t>J Tumo-Vaižganto gimnazija</t>
  </si>
  <si>
    <t>J Tumo-Vaižganto gimnazijos bendr.</t>
  </si>
  <si>
    <t>Kamajų A. Strazdo gimn. ikimok. ugd. sk.</t>
  </si>
  <si>
    <t>Kamajų neformaliojo ugdymo skyrius</t>
  </si>
  <si>
    <t>Iš viso:</t>
  </si>
  <si>
    <t>litais</t>
  </si>
  <si>
    <t xml:space="preserve">pajamos už </t>
  </si>
  <si>
    <t>teikiamas</t>
  </si>
  <si>
    <t>paslaugas</t>
  </si>
  <si>
    <t>Asignavimų valdytojo pavadinimas</t>
  </si>
  <si>
    <t xml:space="preserve">   iš jų:</t>
  </si>
  <si>
    <t>įmokos už  išlaikymą švietimo,socialinės apsaugos įstaigose</t>
  </si>
  <si>
    <t>už patalpų nuomą</t>
  </si>
  <si>
    <t>už atsitiktines paslaugas</t>
  </si>
  <si>
    <t>Amatų</t>
  </si>
  <si>
    <t>MOKESČIAI (2+7+11+16)</t>
  </si>
  <si>
    <t>DOTACIJOS (18+22+23)</t>
  </si>
  <si>
    <t>Speciali tikslinė dotacija iš viso (19+20+21+22)</t>
  </si>
  <si>
    <t xml:space="preserve">                                                                                      ROKIŠKIO RAJONO SAVIVALDYBĖS 2014 METŲ BIUDŽETAS</t>
  </si>
  <si>
    <t>2014 m. vasario 28 d. sprendimo Nr. TS-</t>
  </si>
  <si>
    <t>Investiciniams projektams, galimybių studijoms ir kitiems dokumentams rengti</t>
  </si>
  <si>
    <t>Europos ir kitų fondų projektams dalinai finansuoti</t>
  </si>
  <si>
    <t xml:space="preserve">Asmenų patalpinimas į stacionarias globos įstaigas </t>
  </si>
  <si>
    <t>Kultūros,turizmo ir ryšių su užsienio šalimis skyrius        iš viso</t>
  </si>
  <si>
    <t>Lengvatinio keleivių pervežimo išlaidų kompensavimas</t>
  </si>
  <si>
    <t xml:space="preserve">              investic. projektams vykdyti iš skolintų lėšų</t>
  </si>
  <si>
    <t>Teritorijų planavimas ir detalieji planai</t>
  </si>
  <si>
    <t>Lengvatinis keleivių pervež. išl. kompensav.</t>
  </si>
  <si>
    <t>iš to sk.:festivaliui ,,Vaidiname žemdirbiams"</t>
  </si>
  <si>
    <t>ROKIŠKIO RAJONO SAVIVALDYBĖS 2014 METŲ BIUDŽETAS</t>
  </si>
  <si>
    <t>iš to sk.: miesto tvarkymo darbams</t>
  </si>
  <si>
    <t xml:space="preserve">                                                  IŠ VISO:</t>
  </si>
  <si>
    <t xml:space="preserve">  būsto pritaikymas neįgaliesiems</t>
  </si>
  <si>
    <t xml:space="preserve">           investic. projektams vykdyti iš skol. lėšų</t>
  </si>
  <si>
    <t xml:space="preserve">                                                         IŠ VISO:</t>
  </si>
  <si>
    <t xml:space="preserve">        2013 M.GRUOŽIO 31 D. KREDITORINIAM  ĮSISKOLINIMUI DENGTI</t>
  </si>
  <si>
    <t xml:space="preserve">   administracijos direktoriaus rezervas</t>
  </si>
  <si>
    <t xml:space="preserve">   nekilnojamojo turto įregistravimas</t>
  </si>
  <si>
    <t xml:space="preserve">   nekilnojamo turto nuomos specialioji programa</t>
  </si>
  <si>
    <t xml:space="preserve">  invest.projektams,galimybių studijoms ir kitiems dokumentams rengti</t>
  </si>
  <si>
    <r>
      <t xml:space="preserve">   paskolų aptarnavimas</t>
    </r>
    <r>
      <rPr>
        <sz val="10"/>
        <rFont val="Arial"/>
        <family val="2"/>
      </rPr>
      <t xml:space="preserve"> </t>
    </r>
  </si>
  <si>
    <t xml:space="preserve">  laisvės kovų įamžinimo komisijos veikla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</si>
  <si>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0"/>
      </rPr>
      <t>sveikatos priežiūra mokyklose</t>
    </r>
  </si>
  <si>
    <t>Architektūros ir paveldosaugos skyrius (aplinkos apsaugos rėmimo spec. programa)</t>
  </si>
  <si>
    <t>2013m. Nepanaudoti lėšų likučiai</t>
  </si>
  <si>
    <t>IŠ VISO</t>
  </si>
  <si>
    <t>2014 m. vasario 28 d. sprendimo TS -</t>
  </si>
  <si>
    <t>2014  METAIS SAVIVALDYBĖS PLANUOJAMŲ VYKDYTI PROJEKTŲ, FINANSUOJAMŲ IŠ ES IR KITŲ FONDŲ PARAMOS IR KURIEMS REIKALINGAS SAVIVALDYBĖS PRISIDĖJIMAS, SĄRAŠAS</t>
  </si>
  <si>
    <t>tūkst.Lt.</t>
  </si>
  <si>
    <t>Eil. Nr.</t>
  </si>
  <si>
    <t>Projekto pavadinimas</t>
  </si>
  <si>
    <t>Projekto vadovas, finansininkas</t>
  </si>
  <si>
    <t>projekto vertė iš viso, tūkst. Lt</t>
  </si>
  <si>
    <t xml:space="preserve"> iš jų:</t>
  </si>
  <si>
    <t>Reikalinga  savivaldybės dalis 2014m.</t>
  </si>
  <si>
    <t xml:space="preserve">iš jų:  </t>
  </si>
  <si>
    <t>Pastabos</t>
  </si>
  <si>
    <t>ES</t>
  </si>
  <si>
    <t>VB</t>
  </si>
  <si>
    <t>SB</t>
  </si>
  <si>
    <t>iš viso</t>
  </si>
  <si>
    <t>savivaldybės dalis(prisidėjimas)</t>
  </si>
  <si>
    <t>avansinis</t>
  </si>
  <si>
    <t>netinkamos išlaidos</t>
  </si>
  <si>
    <t>Salų dvaro sodybos parko sutvarkymas ir pritaikymas viešajam turizmui</t>
  </si>
  <si>
    <t>A. Vingelienė            L.Nidrienė</t>
  </si>
  <si>
    <t>6,608  (t.s.3.941 Lt skola už 2013 m.)</t>
  </si>
  <si>
    <t>Rokiškio rajono Obelių gimnazijos pastato Obeliuose, Rokiškio r. sav., Mokyklos g. 6, modernizavimas</t>
  </si>
  <si>
    <t>A. Vingelienė,         D. Petrušonienė</t>
  </si>
  <si>
    <t xml:space="preserve">74.8 (t.sk. 2013 metų skola  50,6 Lt)           </t>
  </si>
  <si>
    <t>A. Vingelienė</t>
  </si>
  <si>
    <t>230 (Švietimo min.)</t>
  </si>
  <si>
    <t>Kriaunų kaimo kompleksinė infrastruktūros plėtra</t>
  </si>
  <si>
    <t>A. Rudinskas,          L. Suvaizdienė</t>
  </si>
  <si>
    <t>Esamų socialinių būstų, esančių Rokiškio miesto Taikos g. daugiabučiuose gyvenamuosiuose namuose, atnaujinimas</t>
  </si>
  <si>
    <t>S. Parojus, L. Jankauskienė</t>
  </si>
  <si>
    <t>Socialinio būsto plėtra Rokiškio rajono savivaldybėje, pritaikant socialiniam būstui patalpas Rokiškio mieste Vytauto g. 39</t>
  </si>
  <si>
    <t>Stasys Parojus</t>
  </si>
  <si>
    <t>0.00</t>
  </si>
  <si>
    <t>"Universlaaus daugiafunkcio centro Pandėlio mieste įsteigimas"pratęsimas</t>
  </si>
  <si>
    <t>Sonata Babickienė, Loreta Pliuškienė</t>
  </si>
  <si>
    <t>"Universalaus daugiafunkcio centro Panemunėlio geležinkelio stoties gyvenvietėje įsteigimas"</t>
  </si>
  <si>
    <t>Laima Samuilovienė, Inga Bagdonavičienė</t>
  </si>
  <si>
    <t>"Bajorų buvusio darželio pastato II aukšto vidaus patalpų pagerinimo darbai"</t>
  </si>
  <si>
    <t>Dalia Janulienė, Daiva Petrušonienė</t>
  </si>
  <si>
    <t>23 tūkst. natūra</t>
  </si>
  <si>
    <t>"Rokiškio miesto J.Biliūno gatvės dalies ir nuovažų rekonstravimas, įrengiant asfaltbetonio dangą"</t>
  </si>
  <si>
    <t>Simona Šulienė, Inga Bagdonavičienė</t>
  </si>
  <si>
    <t>Taikos g. 1,1A,1B,7,9.11 atnaujinimas, didinant jų energijos vartojimo efektyvumą</t>
  </si>
  <si>
    <t>R. Vilkas, D. Didžiokienė</t>
  </si>
  <si>
    <t>Rokiškio miesto Taikos g. 3, 3a, 5, 19, 21, 23 daugiabučių namų atnaujinimas, didinant jų energijos vartojimo efektyvumą, VP3-1.1-VRM-03-R-51-007</t>
  </si>
  <si>
    <t>A.Dilys L. Jankauskienė</t>
  </si>
  <si>
    <t>17 ir 18 MP nepatvirtintas, neaišku kiek bus netinkamų išlaidų, galima bauda 277,2 tūkst.Lt</t>
  </si>
  <si>
    <t xml:space="preserve">„Urbanistinės teritorijos Rokiškio mieste tarp Respublikos-Aušros-Parko-Taikos-Vilties-P. Širvio-Jaunystės-Panevėžio-Perkūno-Kauno-J. Basanavičiaus-Ąžuolų-Tyzenhauzų-Pievų-Juodupės-Laisvės gatvių sutvarkymas ir plėtra“ </t>
  </si>
  <si>
    <t>V. Paukštienė R. Kaminskienė</t>
  </si>
  <si>
    <t>390.8</t>
  </si>
  <si>
    <t>Gali būti 30,72 netinkamų finansuoti išlaidų. Dar nepasirašyta papildoma sutartis 2036,4 tūkst. Lt -bet į SB lėšų poreikį paskaičiuota su papildomu finansavimu</t>
  </si>
  <si>
    <t>Savarankiško gyvenimo namų plėtra Rokiškio rajone</t>
  </si>
  <si>
    <t>V. Paukštienė V. Mikučionienė</t>
  </si>
  <si>
    <t>Pateikta paraiška papildomam finansavimui gauti, todėl  įskaičiuotas planuojamas gauti papildomas finansavimas (apie 100 tūkst. Lt), kas didins ir savivaldybės prisidėjimą</t>
  </si>
  <si>
    <t xml:space="preserve"> "Rokiškio Juozo Tumo-Vaižganto gimnazijos pastato, esančio adresu Taikos g. 17, Rokiškis,  energijos vartojimo efektyvumo didinimas" </t>
  </si>
  <si>
    <t>V. Paukštienė. I. Bagdonavičienė</t>
  </si>
  <si>
    <t>Rokiškio kūno kultūros sporto centro salės stogo kapitalinis remontas</t>
  </si>
  <si>
    <t>V. Paukštienė J. Katinauskienė</t>
  </si>
  <si>
    <t>130 (iš VIP)</t>
  </si>
  <si>
    <t>"Rokiškio Juozo Tumo Vaižganto vidurinės mokyklos ir bendrabučio pastatų Rokiškyje M. Riomerio 1 ir J. Basanavičiaus 8, rekonstrukcija "</t>
  </si>
  <si>
    <t>11927 per VIP</t>
  </si>
  <si>
    <t>"Rokiškio rajono Pandėlio gimnazijos Panemunio g. 25, Pandėlio m., renovavimas"</t>
  </si>
  <si>
    <t>7928,8 per VIP</t>
  </si>
  <si>
    <t>Rokiškio rajono Antano Strazdo Kamajų gimnazijos pastato rekonstrukcija</t>
  </si>
  <si>
    <t>A. Vingelienė J. Katinauskienė</t>
  </si>
  <si>
    <t>6377per VIP</t>
  </si>
  <si>
    <t xml:space="preserve">Projektas Nr. VP3-1.3-ŪM-05-R-51-001 "Rekreacinių teritorijų Rokiškio rajone sutvarkymo ir pryitaikymo viešajai turizmo infrastruktūrai" </t>
  </si>
  <si>
    <t>S.Parojus, A. Pučinskienė</t>
  </si>
  <si>
    <t>Specialaus plano rengimas dviračių takams – trasoms Rokiškio mieste ir rajone suformuoti</t>
  </si>
  <si>
    <t>j. Kalibataitė, I. Kiukienė</t>
  </si>
  <si>
    <t>Detaliųjų planų esamoms kapinių teritorijoms, naujai numatomoms kapinėms suformuoti ir senoms išplėsti Rokiškio mieste ir rajone parengimas</t>
  </si>
  <si>
    <t>J. Kalibataitė, V. Pagirienė</t>
  </si>
  <si>
    <t>Rokiškio rajono savivaldybės žemės sklypų formavimas detaliaisiais planais  laisvoje valstybinėje žemėje, nustatant pagrindinę tikslinę žemės naudojimo paskirtį, naudojimo būdą bei pobūdį arba juos keičiant</t>
  </si>
  <si>
    <t>D. Dagienė, J. Čepukienė</t>
  </si>
  <si>
    <t>Rokiškio rajono savivaldybės žemės sklypų formavimas detaliaisiais planais  prie savivaldybei priklausančių pastatų,  nustatant pagrindinę tikslinę žemės naudojimo paskirtį, naudojimo būdą bei pobūdį arba juos keičiant</t>
  </si>
  <si>
    <t>J. Kalibataitė, J. Čepukienė</t>
  </si>
  <si>
    <t>Rokiškio rajono savivaldybės politikų, administracijos ir  įstaigų darbuotojų kvalifikacijos tobulinimas</t>
  </si>
  <si>
    <t>R. Dilienė, A. Jankauskienė</t>
  </si>
  <si>
    <t>Svirno - Rokiškio dvaro ansamblio paveldo objekto -  išsaugojimas ir atgaivinimas</t>
  </si>
  <si>
    <t>J. Blaževičiūtė                              N. Prievelienė</t>
  </si>
  <si>
    <t>privačios lėšos</t>
  </si>
  <si>
    <t>28,5 (išlaidos būtų grąžinos kas ketvirtį po 3,6 tūkst. Lt)</t>
  </si>
  <si>
    <t>Kol kas neaišku, ar projektas gaus finansavimą</t>
  </si>
  <si>
    <t>Rokiškio rajono strateginio plėtros plano iki 2022 metų parengimas</t>
  </si>
  <si>
    <t>Jurgita Blaževičiūtė                                                                             Audronė Daščiorienė</t>
  </si>
  <si>
    <t>Buvusių darželio ir mokyklos pastatų Žiobiškyje rekonstravimas ir pritaikymas jaunimo turizmo bazei bei bendruomenės poreikiams</t>
  </si>
  <si>
    <t>N.Gužienė                 L.Pliuškienė</t>
  </si>
  <si>
    <t>„Tradicinių amatų centro sukūrimas Rokiškyje“</t>
  </si>
  <si>
    <t>L.Araminienė              L.Pliuškienė</t>
  </si>
  <si>
    <t>Vadovas-Diana Guzienė; buhalteris-Gražina Šlamienė</t>
  </si>
  <si>
    <t>Prisidėjimas natūra -  nekilnojamuoju turtu, suma 33,3 tūkst. Lt</t>
  </si>
  <si>
    <t>Rokiškio r.Kamajų sen. Šetekšnos baseino statinių rekonstrukcija</t>
  </si>
  <si>
    <t>V.Adomavičienė</t>
  </si>
  <si>
    <t>Rokiškio r.Pandėlio sen. Sriubiškių kaimo melioracijos  statinių atnaujinimas</t>
  </si>
  <si>
    <t xml:space="preserve">turtu </t>
  </si>
  <si>
    <t xml:space="preserve">Rokiškio r,esančių vandens telkinių avarinės būklės hidrotechninių statinių rekonstravimas </t>
  </si>
  <si>
    <t>( Paramos sutartis dar nepasirašyta)</t>
  </si>
  <si>
    <t>Rimantė Gilienė          Vilma Blaževičienė</t>
  </si>
  <si>
    <t>E.Mališauskas, R. Repšienė</t>
  </si>
  <si>
    <t xml:space="preserve">Dešimties šalių "Baltijos  taurė" šaudymo varžybos  </t>
  </si>
  <si>
    <t>R. Kundelis, N. Juozapavičienė</t>
  </si>
  <si>
    <t>Gali būti gauta 132,9 tūkst. Lt iš Sporto rėmimo fondo- bus aišku vasario mėn.</t>
  </si>
  <si>
    <t>VII Lietuvos seniūnijų sporto žaidynių Rokiškyje organizavimas</t>
  </si>
  <si>
    <t>Gali būti dengiama ne is paskolos, o iš tikslinių sav. Biudžeto lėšų prisidėjimo fondo</t>
  </si>
  <si>
    <t xml:space="preserve">Comenius regio partnerystės projektas"Baltų šaknys - baltų kultūros paveldo kūrybiškas panaudojimas ugdymo procese"  </t>
  </si>
  <si>
    <t>Loreta Grochauskienė, Vilma Blaževičienė</t>
  </si>
  <si>
    <t>Gali būti dengiama ne is paskolos, o iš tikslinių sav. biudžeto lėšų prisidėjimo fondo</t>
  </si>
  <si>
    <t>Mokinių savivaldos projektas "I see you working" (Aš matau jūs dirbate)</t>
  </si>
  <si>
    <t>Gitana Kubilienė       Vilma Blaževičienė</t>
  </si>
  <si>
    <t>J. Tūbelio progimnazijos projektas "Nuostabūs pasaulio paveldo lobiai"  LLP-COM-DP-2013-
LT-00337</t>
  </si>
  <si>
    <t>Vilma Krasauskaitė                       Aldona Buckuvienė</t>
  </si>
  <si>
    <t xml:space="preserve">,, Obelių miesto S. Dariaus ir S. Girėno, J. Zaukos gatvių, kurios sutampa su krašto keliu Nr. 122 Daugpilis- Rokiškis-  Panevėžys, Vytauto gatvės, kuri sutampa su krašto keliu Nr. 117 Zarasai- Bradesiai – Obeliai , ir šių gatvių sankryžai  rekonstruoti“ </t>
  </si>
  <si>
    <r>
      <t>Rokiškio r. Juodupės gimnazijos sporto patalpų remontas, pritaikant bendruomenės poreikiams -</t>
    </r>
    <r>
      <rPr>
        <b/>
        <sz val="10"/>
        <rFont val="Times New Roman"/>
        <family val="1"/>
      </rPr>
      <t>VVG projekta</t>
    </r>
    <r>
      <rPr>
        <sz val="10"/>
        <rFont val="Times New Roman"/>
        <family val="1"/>
      </rPr>
      <t>s</t>
    </r>
  </si>
  <si>
    <r>
      <t>Buvusio vaikų darželio, esančio adresu Šilo g. 4, Žiobiškio k., stogo remontas.</t>
    </r>
    <r>
      <rPr>
        <b/>
        <sz val="9"/>
        <rFont val="Times New Roman"/>
        <family val="1"/>
      </rPr>
      <t>-VVG projektas</t>
    </r>
  </si>
  <si>
    <r>
      <t xml:space="preserve">Mokyklos poilsiavietės pastatų rekonstrukcija ir atstatymas </t>
    </r>
    <r>
      <rPr>
        <b/>
        <sz val="9"/>
        <rFont val="Times New Roman"/>
        <family val="1"/>
      </rPr>
      <t>VVG projektas</t>
    </r>
  </si>
  <si>
    <t>iš to sk.:L.Šepkos konkurso premijoms</t>
  </si>
  <si>
    <t xml:space="preserve">             Obelių muziejaus lentynoms</t>
  </si>
  <si>
    <t>Turizmo ir tradicinių amatų informacijos ir koordinavimo centras</t>
  </si>
  <si>
    <t>iš to sk.: mokyklų olimpiadų organizavimui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</si>
</sst>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36" fillId="7" borderId="5" applyNumberFormat="0" applyAlignment="0" applyProtection="0"/>
    <xf numFmtId="0" fontId="3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15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24" borderId="14" xfId="0" applyNumberFormat="1" applyFill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8" fontId="8" fillId="0" borderId="20" xfId="0" applyNumberFormat="1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168" fontId="0" fillId="0" borderId="21" xfId="0" applyNumberFormat="1" applyBorder="1" applyAlignment="1">
      <alignment/>
    </xf>
    <xf numFmtId="168" fontId="8" fillId="24" borderId="14" xfId="0" applyNumberFormat="1" applyFont="1" applyFill="1" applyBorder="1" applyAlignment="1">
      <alignment/>
    </xf>
    <xf numFmtId="168" fontId="8" fillId="0" borderId="23" xfId="0" applyNumberFormat="1" applyFont="1" applyBorder="1" applyAlignment="1">
      <alignment/>
    </xf>
    <xf numFmtId="168" fontId="8" fillId="0" borderId="24" xfId="0" applyNumberFormat="1" applyFont="1" applyBorder="1" applyAlignment="1">
      <alignment/>
    </xf>
    <xf numFmtId="168" fontId="8" fillId="0" borderId="25" xfId="0" applyNumberFormat="1" applyFont="1" applyBorder="1" applyAlignment="1">
      <alignment/>
    </xf>
    <xf numFmtId="0" fontId="0" fillId="0" borderId="26" xfId="50" applyFont="1" applyBorder="1" applyAlignment="1">
      <alignment horizontal="center" vertical="center" wrapText="1"/>
      <protection/>
    </xf>
    <xf numFmtId="0" fontId="10" fillId="0" borderId="26" xfId="50" applyFont="1" applyBorder="1" applyAlignment="1">
      <alignment horizontal="center" vertical="center" wrapText="1"/>
      <protection/>
    </xf>
    <xf numFmtId="168" fontId="8" fillId="0" borderId="27" xfId="0" applyNumberFormat="1" applyFont="1" applyBorder="1" applyAlignment="1">
      <alignment/>
    </xf>
    <xf numFmtId="168" fontId="8" fillId="0" borderId="28" xfId="0" applyNumberFormat="1" applyFont="1" applyBorder="1" applyAlignment="1">
      <alignment/>
    </xf>
    <xf numFmtId="168" fontId="8" fillId="0" borderId="29" xfId="0" applyNumberFormat="1" applyFont="1" applyBorder="1" applyAlignment="1">
      <alignment/>
    </xf>
    <xf numFmtId="168" fontId="8" fillId="0" borderId="30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31" xfId="0" applyBorder="1" applyAlignment="1">
      <alignment/>
    </xf>
    <xf numFmtId="16" fontId="0" fillId="0" borderId="0" xfId="0" applyNumberFormat="1" applyAlignment="1">
      <alignment/>
    </xf>
    <xf numFmtId="0" fontId="12" fillId="0" borderId="10" xfId="0" applyFont="1" applyBorder="1" applyAlignment="1">
      <alignment wrapText="1"/>
    </xf>
    <xf numFmtId="168" fontId="8" fillId="0" borderId="32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33" xfId="0" applyNumberFormat="1" applyFont="1" applyBorder="1" applyAlignment="1">
      <alignment/>
    </xf>
    <xf numFmtId="168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168" fontId="8" fillId="0" borderId="36" xfId="0" applyNumberFormat="1" applyFont="1" applyBorder="1" applyAlignment="1">
      <alignment/>
    </xf>
    <xf numFmtId="168" fontId="8" fillId="0" borderId="37" xfId="0" applyNumberFormat="1" applyFont="1" applyBorder="1" applyAlignment="1">
      <alignment/>
    </xf>
    <xf numFmtId="168" fontId="8" fillId="24" borderId="28" xfId="0" applyNumberFormat="1" applyFont="1" applyFill="1" applyBorder="1" applyAlignment="1">
      <alignment/>
    </xf>
    <xf numFmtId="168" fontId="8" fillId="0" borderId="38" xfId="0" applyNumberFormat="1" applyFont="1" applyBorder="1" applyAlignment="1">
      <alignment/>
    </xf>
    <xf numFmtId="0" fontId="11" fillId="0" borderId="31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8" fillId="0" borderId="31" xfId="0" applyFont="1" applyBorder="1" applyAlignment="1">
      <alignment/>
    </xf>
    <xf numFmtId="168" fontId="8" fillId="0" borderId="39" xfId="0" applyNumberFormat="1" applyFont="1" applyBorder="1" applyAlignment="1">
      <alignment/>
    </xf>
    <xf numFmtId="168" fontId="0" fillId="0" borderId="39" xfId="0" applyNumberFormat="1" applyBorder="1" applyAlignment="1">
      <alignment/>
    </xf>
    <xf numFmtId="168" fontId="8" fillId="0" borderId="40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168" fontId="8" fillId="0" borderId="41" xfId="0" applyNumberFormat="1" applyFont="1" applyBorder="1" applyAlignment="1">
      <alignment/>
    </xf>
    <xf numFmtId="0" fontId="13" fillId="0" borderId="31" xfId="0" applyFont="1" applyBorder="1" applyAlignment="1">
      <alignment/>
    </xf>
    <xf numFmtId="168" fontId="0" fillId="0" borderId="40" xfId="0" applyNumberFormat="1" applyBorder="1" applyAlignment="1">
      <alignment/>
    </xf>
    <xf numFmtId="0" fontId="13" fillId="0" borderId="31" xfId="0" applyFont="1" applyBorder="1" applyAlignment="1">
      <alignment wrapText="1"/>
    </xf>
    <xf numFmtId="168" fontId="0" fillId="0" borderId="17" xfId="0" applyNumberFormat="1" applyFont="1" applyBorder="1" applyAlignment="1">
      <alignment/>
    </xf>
    <xf numFmtId="0" fontId="8" fillId="0" borderId="42" xfId="0" applyFont="1" applyBorder="1" applyAlignment="1">
      <alignment/>
    </xf>
    <xf numFmtId="168" fontId="0" fillId="0" borderId="43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8" fillId="0" borderId="44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5" xfId="0" applyNumberFormat="1" applyBorder="1" applyAlignment="1">
      <alignment/>
    </xf>
    <xf numFmtId="0" fontId="8" fillId="24" borderId="31" xfId="0" applyFont="1" applyFill="1" applyBorder="1" applyAlignment="1">
      <alignment/>
    </xf>
    <xf numFmtId="0" fontId="8" fillId="0" borderId="31" xfId="0" applyFont="1" applyBorder="1" applyAlignment="1">
      <alignment horizontal="left"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8" fillId="0" borderId="45" xfId="0" applyFont="1" applyBorder="1" applyAlignment="1">
      <alignment wrapText="1"/>
    </xf>
    <xf numFmtId="168" fontId="0" fillId="0" borderId="41" xfId="0" applyNumberFormat="1" applyBorder="1" applyAlignment="1">
      <alignment/>
    </xf>
    <xf numFmtId="168" fontId="0" fillId="0" borderId="43" xfId="0" applyNumberForma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68" fontId="0" fillId="0" borderId="27" xfId="0" applyNumberFormat="1" applyBorder="1" applyAlignment="1">
      <alignment/>
    </xf>
    <xf numFmtId="0" fontId="11" fillId="24" borderId="31" xfId="0" applyFont="1" applyFill="1" applyBorder="1" applyAlignment="1">
      <alignment vertical="top" wrapText="1"/>
    </xf>
    <xf numFmtId="168" fontId="0" fillId="0" borderId="14" xfId="0" applyNumberFormat="1" applyBorder="1" applyAlignment="1">
      <alignment vertical="top" wrapText="1"/>
    </xf>
    <xf numFmtId="168" fontId="0" fillId="0" borderId="16" xfId="0" applyNumberFormat="1" applyBorder="1" applyAlignment="1">
      <alignment vertical="top" wrapText="1"/>
    </xf>
    <xf numFmtId="168" fontId="0" fillId="0" borderId="15" xfId="0" applyNumberFormat="1" applyBorder="1" applyAlignment="1">
      <alignment vertical="top" wrapText="1"/>
    </xf>
    <xf numFmtId="168" fontId="0" fillId="0" borderId="17" xfId="0" applyNumberFormat="1" applyBorder="1" applyAlignment="1">
      <alignment vertical="top" wrapText="1"/>
    </xf>
    <xf numFmtId="168" fontId="8" fillId="0" borderId="15" xfId="0" applyNumberFormat="1" applyFont="1" applyBorder="1" applyAlignment="1">
      <alignment vertical="top" wrapText="1"/>
    </xf>
    <xf numFmtId="168" fontId="0" fillId="0" borderId="22" xfId="0" applyNumberFormat="1" applyBorder="1" applyAlignment="1">
      <alignment/>
    </xf>
    <xf numFmtId="168" fontId="8" fillId="0" borderId="35" xfId="0" applyNumberFormat="1" applyFont="1" applyBorder="1" applyAlignment="1">
      <alignment/>
    </xf>
    <xf numFmtId="168" fontId="0" fillId="0" borderId="46" xfId="0" applyNumberFormat="1" applyBorder="1" applyAlignment="1">
      <alignment/>
    </xf>
    <xf numFmtId="0" fontId="11" fillId="0" borderId="31" xfId="0" applyFont="1" applyBorder="1" applyAlignment="1">
      <alignment wrapText="1"/>
    </xf>
    <xf numFmtId="168" fontId="0" fillId="0" borderId="47" xfId="0" applyNumberFormat="1" applyFont="1" applyBorder="1" applyAlignment="1">
      <alignment/>
    </xf>
    <xf numFmtId="168" fontId="0" fillId="0" borderId="47" xfId="0" applyNumberFormat="1" applyBorder="1" applyAlignment="1">
      <alignment/>
    </xf>
    <xf numFmtId="168" fontId="0" fillId="0" borderId="48" xfId="0" applyNumberFormat="1" applyBorder="1" applyAlignment="1">
      <alignment/>
    </xf>
    <xf numFmtId="168" fontId="0" fillId="0" borderId="49" xfId="0" applyNumberFormat="1" applyBorder="1" applyAlignment="1">
      <alignment/>
    </xf>
    <xf numFmtId="0" fontId="11" fillId="0" borderId="42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8" fontId="15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50" applyFont="1" applyBorder="1" applyAlignment="1">
      <alignment horizontal="center" vertical="center" wrapText="1"/>
      <protection/>
    </xf>
    <xf numFmtId="168" fontId="8" fillId="0" borderId="27" xfId="0" applyNumberFormat="1" applyFont="1" applyBorder="1" applyAlignment="1">
      <alignment/>
    </xf>
    <xf numFmtId="168" fontId="8" fillId="0" borderId="28" xfId="0" applyNumberFormat="1" applyFont="1" applyBorder="1" applyAlignment="1">
      <alignment/>
    </xf>
    <xf numFmtId="168" fontId="8" fillId="0" borderId="46" xfId="0" applyNumberFormat="1" applyFont="1" applyBorder="1" applyAlignment="1">
      <alignment/>
    </xf>
    <xf numFmtId="168" fontId="8" fillId="0" borderId="29" xfId="0" applyNumberFormat="1" applyFont="1" applyBorder="1" applyAlignment="1">
      <alignment/>
    </xf>
    <xf numFmtId="168" fontId="8" fillId="0" borderId="30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31" xfId="0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24" borderId="14" xfId="0" applyNumberFormat="1" applyFont="1" applyFill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8" fontId="8" fillId="0" borderId="15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8" fontId="8" fillId="0" borderId="20" xfId="0" applyNumberFormat="1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8" fillId="24" borderId="14" xfId="0" applyNumberFormat="1" applyFont="1" applyFill="1" applyBorder="1" applyAlignment="1">
      <alignment/>
    </xf>
    <xf numFmtId="168" fontId="8" fillId="0" borderId="50" xfId="0" applyNumberFormat="1" applyFont="1" applyBorder="1" applyAlignment="1">
      <alignment/>
    </xf>
    <xf numFmtId="168" fontId="8" fillId="0" borderId="51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14" xfId="0" applyNumberFormat="1" applyFont="1" applyBorder="1" applyAlignment="1">
      <alignment/>
    </xf>
    <xf numFmtId="0" fontId="10" fillId="0" borderId="14" xfId="50" applyFont="1" applyBorder="1">
      <alignment/>
      <protection/>
    </xf>
    <xf numFmtId="0" fontId="10" fillId="0" borderId="14" xfId="50" applyFont="1" applyBorder="1" applyAlignment="1">
      <alignment wrapText="1"/>
      <protection/>
    </xf>
    <xf numFmtId="0" fontId="14" fillId="0" borderId="14" xfId="50" applyFont="1" applyBorder="1">
      <alignment/>
      <protection/>
    </xf>
    <xf numFmtId="0" fontId="14" fillId="0" borderId="14" xfId="50" applyFont="1" applyBorder="1" applyAlignment="1">
      <alignment/>
      <protection/>
    </xf>
    <xf numFmtId="0" fontId="14" fillId="0" borderId="14" xfId="50" applyFont="1" applyBorder="1" applyAlignment="1">
      <alignment wrapText="1"/>
      <protection/>
    </xf>
    <xf numFmtId="0" fontId="10" fillId="0" borderId="14" xfId="50" applyFont="1" applyBorder="1">
      <alignment/>
      <protection/>
    </xf>
    <xf numFmtId="0" fontId="18" fillId="0" borderId="14" xfId="50" applyFont="1" applyBorder="1">
      <alignment/>
      <protection/>
    </xf>
    <xf numFmtId="0" fontId="13" fillId="0" borderId="14" xfId="50" applyFont="1" applyBorder="1">
      <alignment/>
      <protection/>
    </xf>
    <xf numFmtId="0" fontId="13" fillId="0" borderId="14" xfId="50" applyFont="1" applyBorder="1">
      <alignment/>
      <protection/>
    </xf>
    <xf numFmtId="0" fontId="13" fillId="0" borderId="14" xfId="50" applyFont="1" applyFill="1" applyBorder="1">
      <alignment/>
      <protection/>
    </xf>
    <xf numFmtId="2" fontId="14" fillId="0" borderId="14" xfId="50" applyNumberFormat="1" applyFont="1" applyBorder="1">
      <alignment/>
      <protection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8" fontId="8" fillId="24" borderId="28" xfId="0" applyNumberFormat="1" applyFont="1" applyFill="1" applyBorder="1" applyAlignment="1">
      <alignment/>
    </xf>
    <xf numFmtId="168" fontId="0" fillId="0" borderId="29" xfId="0" applyNumberFormat="1" applyFont="1" applyBorder="1" applyAlignment="1">
      <alignment/>
    </xf>
    <xf numFmtId="168" fontId="3" fillId="0" borderId="54" xfId="0" applyNumberFormat="1" applyFont="1" applyBorder="1" applyAlignment="1">
      <alignment horizontal="right"/>
    </xf>
    <xf numFmtId="168" fontId="3" fillId="0" borderId="55" xfId="0" applyNumberFormat="1" applyFont="1" applyBorder="1" applyAlignment="1">
      <alignment wrapText="1"/>
    </xf>
    <xf numFmtId="168" fontId="3" fillId="0" borderId="54" xfId="0" applyNumberFormat="1" applyFont="1" applyBorder="1" applyAlignment="1">
      <alignment/>
    </xf>
    <xf numFmtId="168" fontId="3" fillId="0" borderId="56" xfId="0" applyNumberFormat="1" applyFont="1" applyBorder="1" applyAlignment="1">
      <alignment/>
    </xf>
    <xf numFmtId="168" fontId="3" fillId="0" borderId="14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wrapText="1"/>
    </xf>
    <xf numFmtId="168" fontId="3" fillId="0" borderId="14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18" xfId="0" applyNumberFormat="1" applyFont="1" applyBorder="1" applyAlignment="1">
      <alignment/>
    </xf>
    <xf numFmtId="168" fontId="8" fillId="0" borderId="51" xfId="0" applyNumberFormat="1" applyFont="1" applyBorder="1" applyAlignment="1">
      <alignment horizontal="right"/>
    </xf>
    <xf numFmtId="168" fontId="8" fillId="0" borderId="57" xfId="0" applyNumberFormat="1" applyFont="1" applyBorder="1" applyAlignment="1">
      <alignment horizontal="right"/>
    </xf>
    <xf numFmtId="168" fontId="8" fillId="0" borderId="52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8" fillId="0" borderId="58" xfId="0" applyNumberFormat="1" applyFont="1" applyBorder="1" applyAlignment="1">
      <alignment/>
    </xf>
    <xf numFmtId="168" fontId="8" fillId="0" borderId="59" xfId="0" applyNumberFormat="1" applyFont="1" applyBorder="1" applyAlignment="1">
      <alignment/>
    </xf>
    <xf numFmtId="168" fontId="8" fillId="0" borderId="60" xfId="0" applyNumberFormat="1" applyFont="1" applyFill="1" applyBorder="1" applyAlignment="1">
      <alignment/>
    </xf>
    <xf numFmtId="168" fontId="8" fillId="0" borderId="58" xfId="0" applyNumberFormat="1" applyFont="1" applyFill="1" applyBorder="1" applyAlignment="1">
      <alignment/>
    </xf>
    <xf numFmtId="168" fontId="8" fillId="0" borderId="61" xfId="0" applyNumberFormat="1" applyFont="1" applyFill="1" applyBorder="1" applyAlignment="1">
      <alignment/>
    </xf>
    <xf numFmtId="168" fontId="8" fillId="0" borderId="33" xfId="0" applyNumberFormat="1" applyFont="1" applyFill="1" applyBorder="1" applyAlignment="1">
      <alignment/>
    </xf>
    <xf numFmtId="168" fontId="8" fillId="0" borderId="62" xfId="0" applyNumberFormat="1" applyFont="1" applyBorder="1" applyAlignment="1">
      <alignment/>
    </xf>
    <xf numFmtId="168" fontId="8" fillId="0" borderId="63" xfId="0" applyNumberFormat="1" applyFont="1" applyBorder="1" applyAlignment="1">
      <alignment/>
    </xf>
    <xf numFmtId="168" fontId="8" fillId="0" borderId="64" xfId="0" applyNumberFormat="1" applyFont="1" applyBorder="1" applyAlignment="1">
      <alignment/>
    </xf>
    <xf numFmtId="168" fontId="8" fillId="0" borderId="65" xfId="0" applyNumberFormat="1" applyFont="1" applyBorder="1" applyAlignment="1">
      <alignment/>
    </xf>
    <xf numFmtId="168" fontId="8" fillId="0" borderId="66" xfId="0" applyNumberFormat="1" applyFont="1" applyBorder="1" applyAlignment="1">
      <alignment/>
    </xf>
    <xf numFmtId="168" fontId="8" fillId="0" borderId="67" xfId="0" applyNumberFormat="1" applyFont="1" applyBorder="1" applyAlignment="1">
      <alignment/>
    </xf>
    <xf numFmtId="168" fontId="8" fillId="0" borderId="68" xfId="0" applyNumberFormat="1" applyFont="1" applyBorder="1" applyAlignment="1">
      <alignment/>
    </xf>
    <xf numFmtId="168" fontId="8" fillId="0" borderId="69" xfId="0" applyNumberFormat="1" applyFont="1" applyBorder="1" applyAlignment="1">
      <alignment/>
    </xf>
    <xf numFmtId="168" fontId="0" fillId="0" borderId="67" xfId="0" applyNumberFormat="1" applyBorder="1" applyAlignment="1">
      <alignment/>
    </xf>
    <xf numFmtId="168" fontId="0" fillId="0" borderId="68" xfId="0" applyNumberFormat="1" applyBorder="1" applyAlignment="1">
      <alignment/>
    </xf>
    <xf numFmtId="168" fontId="0" fillId="0" borderId="66" xfId="0" applyNumberFormat="1" applyBorder="1" applyAlignment="1">
      <alignment/>
    </xf>
    <xf numFmtId="0" fontId="11" fillId="0" borderId="45" xfId="0" applyFont="1" applyBorder="1" applyAlignment="1">
      <alignment/>
    </xf>
    <xf numFmtId="0" fontId="8" fillId="0" borderId="14" xfId="0" applyFont="1" applyBorder="1" applyAlignment="1">
      <alignment/>
    </xf>
    <xf numFmtId="168" fontId="0" fillId="0" borderId="67" xfId="0" applyNumberFormat="1" applyFont="1" applyBorder="1" applyAlignment="1">
      <alignment/>
    </xf>
    <xf numFmtId="168" fontId="0" fillId="0" borderId="68" xfId="0" applyNumberFormat="1" applyFont="1" applyBorder="1" applyAlignment="1">
      <alignment/>
    </xf>
    <xf numFmtId="168" fontId="0" fillId="0" borderId="70" xfId="0" applyNumberFormat="1" applyFont="1" applyBorder="1" applyAlignment="1">
      <alignment/>
    </xf>
    <xf numFmtId="0" fontId="0" fillId="0" borderId="7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5" xfId="0" applyBorder="1" applyAlignment="1">
      <alignment vertical="top"/>
    </xf>
    <xf numFmtId="168" fontId="0" fillId="0" borderId="15" xfId="0" applyNumberFormat="1" applyFont="1" applyBorder="1" applyAlignment="1">
      <alignment wrapText="1"/>
    </xf>
    <xf numFmtId="168" fontId="0" fillId="0" borderId="14" xfId="0" applyNumberFormat="1" applyBorder="1" applyAlignment="1">
      <alignment wrapText="1"/>
    </xf>
    <xf numFmtId="168" fontId="8" fillId="0" borderId="14" xfId="0" applyNumberFormat="1" applyFont="1" applyBorder="1" applyAlignment="1">
      <alignment wrapText="1"/>
    </xf>
    <xf numFmtId="168" fontId="8" fillId="0" borderId="17" xfId="0" applyNumberFormat="1" applyFont="1" applyBorder="1" applyAlignment="1">
      <alignment wrapText="1"/>
    </xf>
    <xf numFmtId="168" fontId="0" fillId="0" borderId="18" xfId="0" applyNumberForma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72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73" xfId="0" applyFont="1" applyBorder="1" applyAlignment="1">
      <alignment vertical="top"/>
    </xf>
    <xf numFmtId="168" fontId="0" fillId="0" borderId="18" xfId="0" applyNumberFormat="1" applyFont="1" applyBorder="1" applyAlignment="1">
      <alignment/>
    </xf>
    <xf numFmtId="168" fontId="8" fillId="0" borderId="74" xfId="0" applyNumberFormat="1" applyFont="1" applyBorder="1" applyAlignment="1">
      <alignment/>
    </xf>
    <xf numFmtId="168" fontId="8" fillId="0" borderId="60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8" fillId="0" borderId="31" xfId="0" applyFont="1" applyBorder="1" applyAlignment="1">
      <alignment/>
    </xf>
    <xf numFmtId="0" fontId="0" fillId="0" borderId="31" xfId="0" applyFont="1" applyFill="1" applyBorder="1" applyAlignment="1">
      <alignment wrapText="1"/>
    </xf>
    <xf numFmtId="0" fontId="8" fillId="0" borderId="31" xfId="0" applyFont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vertical="top" wrapText="1"/>
    </xf>
    <xf numFmtId="0" fontId="11" fillId="0" borderId="31" xfId="0" applyFont="1" applyBorder="1" applyAlignment="1">
      <alignment/>
    </xf>
    <xf numFmtId="0" fontId="8" fillId="0" borderId="42" xfId="0" applyFont="1" applyBorder="1" applyAlignment="1">
      <alignment/>
    </xf>
    <xf numFmtId="0" fontId="11" fillId="0" borderId="35" xfId="0" applyFont="1" applyBorder="1" applyAlignment="1">
      <alignment/>
    </xf>
    <xf numFmtId="0" fontId="8" fillId="0" borderId="35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45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0" borderId="75" xfId="0" applyFont="1" applyBorder="1" applyAlignment="1">
      <alignment horizontal="right"/>
    </xf>
    <xf numFmtId="168" fontId="8" fillId="0" borderId="76" xfId="0" applyNumberFormat="1" applyFont="1" applyFill="1" applyBorder="1" applyAlignment="1">
      <alignment/>
    </xf>
    <xf numFmtId="168" fontId="8" fillId="0" borderId="59" xfId="0" applyNumberFormat="1" applyFont="1" applyFill="1" applyBorder="1" applyAlignment="1">
      <alignment/>
    </xf>
    <xf numFmtId="168" fontId="0" fillId="0" borderId="43" xfId="0" applyNumberFormat="1" applyFont="1" applyBorder="1" applyAlignment="1">
      <alignment/>
    </xf>
    <xf numFmtId="168" fontId="0" fillId="0" borderId="46" xfId="0" applyNumberFormat="1" applyFont="1" applyBorder="1" applyAlignment="1">
      <alignment/>
    </xf>
    <xf numFmtId="168" fontId="8" fillId="0" borderId="43" xfId="0" applyNumberFormat="1" applyFont="1" applyBorder="1" applyAlignment="1">
      <alignment/>
    </xf>
    <xf numFmtId="168" fontId="0" fillId="0" borderId="77" xfId="0" applyNumberFormat="1" applyFont="1" applyBorder="1" applyAlignment="1">
      <alignment/>
    </xf>
    <xf numFmtId="168" fontId="8" fillId="0" borderId="66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1" fillId="24" borderId="3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14" fillId="0" borderId="14" xfId="50" applyFont="1" applyBorder="1" applyAlignment="1">
      <alignment vertical="top" wrapText="1"/>
      <protection/>
    </xf>
    <xf numFmtId="2" fontId="10" fillId="0" borderId="28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/>
    </xf>
    <xf numFmtId="0" fontId="3" fillId="0" borderId="55" xfId="0" applyFont="1" applyBorder="1" applyAlignment="1">
      <alignment/>
    </xf>
    <xf numFmtId="0" fontId="3" fillId="25" borderId="58" xfId="0" applyFont="1" applyFill="1" applyBorder="1" applyAlignment="1">
      <alignment wrapText="1"/>
    </xf>
    <xf numFmtId="0" fontId="3" fillId="0" borderId="56" xfId="0" applyFont="1" applyBorder="1" applyAlignment="1">
      <alignment/>
    </xf>
    <xf numFmtId="0" fontId="3" fillId="0" borderId="14" xfId="0" applyFont="1" applyBorder="1" applyAlignment="1">
      <alignment/>
    </xf>
    <xf numFmtId="0" fontId="3" fillId="25" borderId="6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63" xfId="0" applyFont="1" applyBorder="1" applyAlignment="1">
      <alignment wrapText="1"/>
    </xf>
    <xf numFmtId="0" fontId="3" fillId="25" borderId="63" xfId="0" applyFont="1" applyFill="1" applyBorder="1" applyAlignment="1">
      <alignment wrapText="1"/>
    </xf>
    <xf numFmtId="0" fontId="20" fillId="0" borderId="63" xfId="0" applyFont="1" applyBorder="1" applyAlignment="1">
      <alignment wrapText="1"/>
    </xf>
    <xf numFmtId="0" fontId="3" fillId="0" borderId="6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25" borderId="2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3" fillId="0" borderId="69" xfId="0" applyFont="1" applyFill="1" applyBorder="1" applyAlignment="1">
      <alignment wrapText="1"/>
    </xf>
    <xf numFmtId="0" fontId="22" fillId="0" borderId="67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0" fillId="0" borderId="14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wrapText="1"/>
    </xf>
    <xf numFmtId="169" fontId="3" fillId="25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168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68" fontId="3" fillId="25" borderId="14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2" fontId="3" fillId="25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169" fontId="3" fillId="25" borderId="14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2" fontId="3" fillId="25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69" xfId="0" applyBorder="1" applyAlignment="1">
      <alignment/>
    </xf>
    <xf numFmtId="0" fontId="0" fillId="0" borderId="12" xfId="5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80" xfId="0" applyFont="1" applyBorder="1" applyAlignment="1">
      <alignment wrapText="1"/>
    </xf>
    <xf numFmtId="0" fontId="0" fillId="0" borderId="79" xfId="0" applyBorder="1" applyAlignment="1">
      <alignment/>
    </xf>
    <xf numFmtId="0" fontId="0" fillId="0" borderId="81" xfId="0" applyBorder="1" applyAlignment="1">
      <alignment/>
    </xf>
    <xf numFmtId="0" fontId="0" fillId="0" borderId="7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82" xfId="50" applyFont="1" applyBorder="1" applyAlignment="1">
      <alignment horizontal="center" vertical="center" wrapText="1"/>
      <protection/>
    </xf>
    <xf numFmtId="0" fontId="8" fillId="0" borderId="83" xfId="50" applyFont="1" applyBorder="1" applyAlignment="1">
      <alignment horizontal="center" vertical="center" wrapText="1"/>
      <protection/>
    </xf>
    <xf numFmtId="0" fontId="8" fillId="0" borderId="84" xfId="50" applyFont="1" applyBorder="1" applyAlignment="1">
      <alignment horizontal="center" vertical="center" wrapText="1"/>
      <protection/>
    </xf>
    <xf numFmtId="0" fontId="0" fillId="0" borderId="85" xfId="50" applyFont="1" applyBorder="1" applyAlignment="1">
      <alignment horizontal="center" vertical="center" wrapText="1"/>
      <protection/>
    </xf>
    <xf numFmtId="0" fontId="0" fillId="0" borderId="86" xfId="50" applyFont="1" applyBorder="1" applyAlignment="1">
      <alignment horizontal="center" vertical="center" wrapText="1"/>
      <protection/>
    </xf>
    <xf numFmtId="0" fontId="0" fillId="0" borderId="7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5" xfId="50" applyFont="1" applyBorder="1" applyAlignment="1">
      <alignment horizontal="center" vertical="center" wrapText="1"/>
      <protection/>
    </xf>
    <xf numFmtId="0" fontId="0" fillId="0" borderId="45" xfId="50" applyFont="1" applyBorder="1" applyAlignment="1">
      <alignment horizontal="center" vertical="center" wrapText="1"/>
      <protection/>
    </xf>
    <xf numFmtId="0" fontId="0" fillId="0" borderId="87" xfId="50" applyFont="1" applyBorder="1" applyAlignment="1">
      <alignment horizontal="center" vertical="center" wrapText="1"/>
      <protection/>
    </xf>
    <xf numFmtId="0" fontId="0" fillId="0" borderId="88" xfId="50" applyFont="1" applyBorder="1" applyAlignment="1">
      <alignment horizontal="center" vertical="center" wrapText="1"/>
      <protection/>
    </xf>
    <xf numFmtId="0" fontId="0" fillId="0" borderId="89" xfId="50" applyFont="1" applyBorder="1" applyAlignment="1">
      <alignment horizontal="center" vertical="center" wrapText="1"/>
      <protection/>
    </xf>
    <xf numFmtId="0" fontId="0" fillId="0" borderId="90" xfId="50" applyFont="1" applyBorder="1" applyAlignment="1">
      <alignment horizontal="center" vertical="center" wrapText="1"/>
      <protection/>
    </xf>
    <xf numFmtId="0" fontId="0" fillId="0" borderId="91" xfId="5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92" xfId="50" applyFont="1" applyBorder="1" applyAlignment="1">
      <alignment horizontal="center" vertical="center" wrapText="1"/>
      <protection/>
    </xf>
    <xf numFmtId="0" fontId="0" fillId="0" borderId="93" xfId="50" applyFont="1" applyBorder="1" applyAlignment="1">
      <alignment horizontal="center" vertical="center" wrapText="1"/>
      <protection/>
    </xf>
    <xf numFmtId="0" fontId="0" fillId="0" borderId="94" xfId="50" applyFont="1" applyBorder="1" applyAlignment="1">
      <alignment horizontal="center" vertical="center" wrapText="1"/>
      <protection/>
    </xf>
    <xf numFmtId="0" fontId="8" fillId="0" borderId="95" xfId="50" applyFont="1" applyBorder="1" applyAlignment="1">
      <alignment horizontal="center" vertical="center" wrapText="1"/>
      <protection/>
    </xf>
    <xf numFmtId="0" fontId="8" fillId="0" borderId="96" xfId="50" applyFont="1" applyBorder="1" applyAlignment="1">
      <alignment horizontal="center" vertical="center" wrapText="1"/>
      <protection/>
    </xf>
    <xf numFmtId="0" fontId="8" fillId="0" borderId="97" xfId="50" applyFont="1" applyBorder="1" applyAlignment="1">
      <alignment horizontal="center" vertical="center" wrapText="1"/>
      <protection/>
    </xf>
    <xf numFmtId="0" fontId="0" fillId="0" borderId="98" xfId="50" applyFont="1" applyBorder="1" applyAlignment="1">
      <alignment horizontal="center" vertical="center" wrapText="1"/>
      <protection/>
    </xf>
    <xf numFmtId="0" fontId="0" fillId="0" borderId="99" xfId="50" applyFont="1" applyBorder="1" applyAlignment="1">
      <alignment horizontal="center" vertical="center" wrapText="1"/>
      <protection/>
    </xf>
    <xf numFmtId="0" fontId="0" fillId="0" borderId="75" xfId="0" applyBorder="1" applyAlignment="1">
      <alignment/>
    </xf>
    <xf numFmtId="0" fontId="0" fillId="0" borderId="45" xfId="0" applyBorder="1" applyAlignment="1">
      <alignment/>
    </xf>
    <xf numFmtId="0" fontId="0" fillId="0" borderId="100" xfId="50" applyFont="1" applyBorder="1" applyAlignment="1">
      <alignment horizontal="center" vertical="center" wrapText="1"/>
      <protection/>
    </xf>
    <xf numFmtId="0" fontId="0" fillId="0" borderId="101" xfId="50" applyFont="1" applyBorder="1" applyAlignment="1">
      <alignment horizontal="center" vertical="center" wrapText="1"/>
      <protection/>
    </xf>
    <xf numFmtId="0" fontId="0" fillId="0" borderId="102" xfId="50" applyFont="1" applyBorder="1" applyAlignment="1">
      <alignment horizontal="center" vertical="center" wrapText="1"/>
      <protection/>
    </xf>
    <xf numFmtId="0" fontId="0" fillId="0" borderId="90" xfId="50" applyFont="1" applyBorder="1" applyAlignment="1">
      <alignment horizontal="center" vertical="center" wrapText="1"/>
      <protection/>
    </xf>
    <xf numFmtId="0" fontId="0" fillId="0" borderId="103" xfId="50" applyFont="1" applyBorder="1" applyAlignment="1">
      <alignment horizontal="center" vertical="center" wrapText="1"/>
      <protection/>
    </xf>
    <xf numFmtId="0" fontId="8" fillId="0" borderId="104" xfId="50" applyFont="1" applyBorder="1" applyAlignment="1">
      <alignment horizontal="center" vertical="center" wrapText="1"/>
      <protection/>
    </xf>
    <xf numFmtId="0" fontId="8" fillId="0" borderId="91" xfId="50" applyFont="1" applyBorder="1" applyAlignment="1">
      <alignment horizontal="center" vertical="center" wrapText="1"/>
      <protection/>
    </xf>
    <xf numFmtId="0" fontId="8" fillId="0" borderId="105" xfId="50" applyFont="1" applyBorder="1" applyAlignment="1">
      <alignment horizontal="center" vertical="center" wrapText="1"/>
      <protection/>
    </xf>
    <xf numFmtId="0" fontId="0" fillId="0" borderId="87" xfId="50" applyFont="1" applyBorder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3" fillId="0" borderId="21" xfId="0" applyFont="1" applyBorder="1" applyAlignment="1">
      <alignment/>
    </xf>
    <xf numFmtId="0" fontId="3" fillId="0" borderId="65" xfId="0" applyFont="1" applyBorder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61" xfId="0" applyFont="1" applyBorder="1" applyAlignment="1">
      <alignment wrapText="1"/>
    </xf>
    <xf numFmtId="0" fontId="3" fillId="0" borderId="66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8" xfId="0" applyFont="1" applyBorder="1" applyAlignment="1">
      <alignment wrapText="1"/>
    </xf>
    <xf numFmtId="0" fontId="3" fillId="0" borderId="67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2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Sheet1" xfId="50"/>
    <cellStyle name="Normal_Sheet1_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5">
      <selection activeCell="H35" sqref="H35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44.8515625" style="0" customWidth="1"/>
    <col min="4" max="4" width="13.140625" style="0" customWidth="1"/>
  </cols>
  <sheetData>
    <row r="1" ht="15.75">
      <c r="A1" s="1"/>
    </row>
    <row r="2" ht="15.75">
      <c r="A2" s="2" t="s">
        <v>0</v>
      </c>
    </row>
    <row r="3" ht="15.75">
      <c r="C3" s="1" t="s">
        <v>403</v>
      </c>
    </row>
    <row r="4" ht="15.75">
      <c r="A4" s="1" t="s">
        <v>1</v>
      </c>
    </row>
    <row r="5" ht="15.75">
      <c r="A5" s="3" t="s">
        <v>404</v>
      </c>
    </row>
    <row r="6" ht="15.75">
      <c r="A6" s="3" t="s">
        <v>2</v>
      </c>
    </row>
    <row r="7" ht="16.5" thickBot="1">
      <c r="A7" s="3" t="s">
        <v>3</v>
      </c>
    </row>
    <row r="8" spans="1:4" ht="39" thickBot="1">
      <c r="A8" s="4" t="s">
        <v>4</v>
      </c>
      <c r="B8" s="5" t="s">
        <v>5</v>
      </c>
      <c r="C8" s="5" t="s">
        <v>6</v>
      </c>
      <c r="D8" s="5" t="s">
        <v>7</v>
      </c>
    </row>
    <row r="9" spans="1:4" ht="13.5" thickBot="1">
      <c r="A9" s="6">
        <v>1</v>
      </c>
      <c r="B9" s="7">
        <v>2</v>
      </c>
      <c r="C9" s="7">
        <v>3</v>
      </c>
      <c r="D9" s="7">
        <v>4</v>
      </c>
    </row>
    <row r="10" spans="1:4" ht="19.5" customHeight="1" thickBot="1">
      <c r="A10" s="8" t="s">
        <v>8</v>
      </c>
      <c r="B10" s="9" t="s">
        <v>9</v>
      </c>
      <c r="C10" s="10" t="s">
        <v>437</v>
      </c>
      <c r="D10" s="11">
        <f>D11+D16+D20+D25</f>
        <v>35874.7</v>
      </c>
    </row>
    <row r="11" spans="1:4" ht="18.75" customHeight="1" thickBot="1">
      <c r="A11" s="8" t="s">
        <v>10</v>
      </c>
      <c r="B11" s="12" t="s">
        <v>411</v>
      </c>
      <c r="C11" s="10" t="s">
        <v>11</v>
      </c>
      <c r="D11" s="207">
        <f>D12</f>
        <v>33281</v>
      </c>
    </row>
    <row r="12" spans="1:4" ht="18.75" customHeight="1" thickBot="1">
      <c r="A12" s="8" t="s">
        <v>12</v>
      </c>
      <c r="B12" s="9" t="s">
        <v>13</v>
      </c>
      <c r="C12" s="9" t="s">
        <v>14</v>
      </c>
      <c r="D12" s="207">
        <f>D13+D14+D15</f>
        <v>33281</v>
      </c>
    </row>
    <row r="13" spans="1:4" ht="17.25" customHeight="1" thickBot="1">
      <c r="A13" s="8" t="s">
        <v>15</v>
      </c>
      <c r="B13" s="9" t="s">
        <v>16</v>
      </c>
      <c r="C13" s="9" t="s">
        <v>17</v>
      </c>
      <c r="D13" s="208">
        <v>20119</v>
      </c>
    </row>
    <row r="14" spans="1:4" ht="33" customHeight="1" thickBot="1">
      <c r="A14" s="8" t="s">
        <v>18</v>
      </c>
      <c r="B14" s="9" t="s">
        <v>19</v>
      </c>
      <c r="C14" s="9" t="s">
        <v>20</v>
      </c>
      <c r="D14" s="208">
        <v>6684</v>
      </c>
    </row>
    <row r="15" spans="1:4" ht="37.5" customHeight="1" thickBot="1">
      <c r="A15" s="8" t="s">
        <v>21</v>
      </c>
      <c r="B15" s="9" t="s">
        <v>22</v>
      </c>
      <c r="C15" s="9" t="s">
        <v>23</v>
      </c>
      <c r="D15" s="208">
        <v>6478</v>
      </c>
    </row>
    <row r="16" spans="1:4" ht="16.5" customHeight="1" thickBot="1">
      <c r="A16" s="8" t="s">
        <v>24</v>
      </c>
      <c r="B16" s="9" t="s">
        <v>25</v>
      </c>
      <c r="C16" s="10" t="s">
        <v>26</v>
      </c>
      <c r="D16" s="207">
        <f>D17+D18+D19</f>
        <v>1455</v>
      </c>
    </row>
    <row r="17" spans="1:4" ht="15" customHeight="1" thickBot="1">
      <c r="A17" s="8" t="s">
        <v>27</v>
      </c>
      <c r="B17" s="9" t="s">
        <v>28</v>
      </c>
      <c r="C17" s="9" t="s">
        <v>29</v>
      </c>
      <c r="D17" s="208">
        <v>1050</v>
      </c>
    </row>
    <row r="18" spans="1:4" ht="24.75" customHeight="1" thickBot="1">
      <c r="A18" s="8" t="s">
        <v>30</v>
      </c>
      <c r="B18" s="9" t="s">
        <v>31</v>
      </c>
      <c r="C18" s="9" t="s">
        <v>32</v>
      </c>
      <c r="D18" s="208">
        <v>25</v>
      </c>
    </row>
    <row r="19" spans="1:4" ht="18.75" customHeight="1" thickBot="1">
      <c r="A19" s="8" t="s">
        <v>33</v>
      </c>
      <c r="B19" s="9" t="s">
        <v>34</v>
      </c>
      <c r="C19" s="9" t="s">
        <v>35</v>
      </c>
      <c r="D19" s="208">
        <v>380</v>
      </c>
    </row>
    <row r="20" spans="1:4" ht="18.75" customHeight="1" thickBot="1">
      <c r="A20" s="8" t="s">
        <v>36</v>
      </c>
      <c r="B20" s="9" t="s">
        <v>37</v>
      </c>
      <c r="C20" s="10" t="s">
        <v>38</v>
      </c>
      <c r="D20" s="207">
        <f>D21+D22</f>
        <v>330</v>
      </c>
    </row>
    <row r="21" spans="1:4" ht="18" customHeight="1" thickBot="1">
      <c r="A21" s="8" t="s">
        <v>39</v>
      </c>
      <c r="B21" s="9" t="s">
        <v>40</v>
      </c>
      <c r="C21" s="9" t="s">
        <v>41</v>
      </c>
      <c r="D21" s="208">
        <v>200</v>
      </c>
    </row>
    <row r="22" spans="1:4" ht="17.25" customHeight="1" thickBot="1">
      <c r="A22" s="8" t="s">
        <v>42</v>
      </c>
      <c r="B22" s="9" t="s">
        <v>43</v>
      </c>
      <c r="C22" s="9" t="s">
        <v>44</v>
      </c>
      <c r="D22" s="208">
        <f>D23+D24</f>
        <v>130</v>
      </c>
    </row>
    <row r="23" spans="1:4" ht="17.25" customHeight="1" thickBot="1">
      <c r="A23" s="8" t="s">
        <v>45</v>
      </c>
      <c r="B23" s="9" t="s">
        <v>46</v>
      </c>
      <c r="C23" s="9" t="s">
        <v>47</v>
      </c>
      <c r="D23" s="208">
        <v>125</v>
      </c>
    </row>
    <row r="24" spans="1:4" ht="15.75" customHeight="1" thickBot="1">
      <c r="A24" s="8" t="s">
        <v>48</v>
      </c>
      <c r="B24" s="9" t="s">
        <v>49</v>
      </c>
      <c r="C24" s="9" t="s">
        <v>50</v>
      </c>
      <c r="D24" s="208">
        <v>5</v>
      </c>
    </row>
    <row r="25" spans="1:4" ht="15.75" customHeight="1" thickBot="1">
      <c r="A25" s="8" t="s">
        <v>51</v>
      </c>
      <c r="B25" s="9" t="s">
        <v>405</v>
      </c>
      <c r="C25" s="10" t="s">
        <v>406</v>
      </c>
      <c r="D25" s="11">
        <v>808.7</v>
      </c>
    </row>
    <row r="26" spans="1:4" ht="16.5" customHeight="1" thickBot="1">
      <c r="A26" s="8" t="s">
        <v>53</v>
      </c>
      <c r="B26" s="9" t="s">
        <v>52</v>
      </c>
      <c r="C26" s="10" t="s">
        <v>438</v>
      </c>
      <c r="D26" s="207">
        <f>D27+D32</f>
        <v>39655.7</v>
      </c>
    </row>
    <row r="27" spans="1:4" ht="17.25" customHeight="1" thickBot="1">
      <c r="A27" s="8" t="s">
        <v>55</v>
      </c>
      <c r="B27" s="9" t="s">
        <v>54</v>
      </c>
      <c r="C27" s="9" t="s">
        <v>439</v>
      </c>
      <c r="D27" s="207">
        <f>D28+D29+D30+D31</f>
        <v>32785.7</v>
      </c>
    </row>
    <row r="28" spans="1:4" ht="18.75" customHeight="1" thickBot="1">
      <c r="A28" s="8" t="s">
        <v>58</v>
      </c>
      <c r="B28" s="9" t="s">
        <v>56</v>
      </c>
      <c r="C28" s="9" t="s">
        <v>57</v>
      </c>
      <c r="D28" s="13">
        <v>9494.6</v>
      </c>
    </row>
    <row r="29" spans="1:4" ht="18" customHeight="1" thickBot="1">
      <c r="A29" s="8" t="s">
        <v>61</v>
      </c>
      <c r="B29" s="9" t="s">
        <v>59</v>
      </c>
      <c r="C29" s="9" t="s">
        <v>60</v>
      </c>
      <c r="D29" s="208">
        <v>21696</v>
      </c>
    </row>
    <row r="30" spans="1:4" ht="18.75" customHeight="1" thickBot="1">
      <c r="A30" s="8" t="s">
        <v>152</v>
      </c>
      <c r="B30" s="9" t="s">
        <v>62</v>
      </c>
      <c r="C30" s="9" t="s">
        <v>63</v>
      </c>
      <c r="D30" s="13">
        <v>95.1</v>
      </c>
    </row>
    <row r="31" spans="1:4" ht="21.75" customHeight="1" thickBot="1">
      <c r="A31" s="8" t="s">
        <v>66</v>
      </c>
      <c r="B31" s="9" t="s">
        <v>67</v>
      </c>
      <c r="C31" s="9" t="s">
        <v>68</v>
      </c>
      <c r="D31" s="208">
        <v>1500</v>
      </c>
    </row>
    <row r="32" spans="1:4" ht="18.75" customHeight="1" thickBot="1">
      <c r="A32" s="8" t="s">
        <v>69</v>
      </c>
      <c r="B32" s="9" t="s">
        <v>64</v>
      </c>
      <c r="C32" s="9" t="s">
        <v>65</v>
      </c>
      <c r="D32" s="208">
        <v>6870</v>
      </c>
    </row>
    <row r="33" spans="1:4" ht="18.75" customHeight="1" thickBot="1">
      <c r="A33" s="8" t="s">
        <v>71</v>
      </c>
      <c r="B33" s="9" t="s">
        <v>70</v>
      </c>
      <c r="C33" s="10" t="s">
        <v>407</v>
      </c>
      <c r="D33" s="11">
        <f>D34+D37+D38</f>
        <v>3232.3</v>
      </c>
    </row>
    <row r="34" spans="1:4" ht="32.25" customHeight="1" thickBot="1">
      <c r="A34" s="8" t="s">
        <v>73</v>
      </c>
      <c r="B34" s="9" t="s">
        <v>72</v>
      </c>
      <c r="C34" s="10" t="s">
        <v>408</v>
      </c>
      <c r="D34" s="207">
        <f>D35+D36</f>
        <v>570</v>
      </c>
    </row>
    <row r="35" spans="1:4" ht="33" customHeight="1" thickBot="1">
      <c r="A35" s="8" t="s">
        <v>76</v>
      </c>
      <c r="B35" s="9" t="s">
        <v>74</v>
      </c>
      <c r="C35" s="9" t="s">
        <v>75</v>
      </c>
      <c r="D35" s="208">
        <v>400</v>
      </c>
    </row>
    <row r="36" spans="1:4" ht="18" customHeight="1" thickBot="1">
      <c r="A36" s="8" t="s">
        <v>79</v>
      </c>
      <c r="B36" s="9" t="s">
        <v>77</v>
      </c>
      <c r="C36" s="9" t="s">
        <v>78</v>
      </c>
      <c r="D36" s="208">
        <v>170</v>
      </c>
    </row>
    <row r="37" spans="1:4" ht="18.75" customHeight="1" thickBot="1">
      <c r="A37" s="8" t="s">
        <v>82</v>
      </c>
      <c r="B37" s="9" t="s">
        <v>80</v>
      </c>
      <c r="C37" s="10" t="s">
        <v>81</v>
      </c>
      <c r="D37" s="11">
        <v>2660.3</v>
      </c>
    </row>
    <row r="38" spans="1:4" ht="30.75" customHeight="1" thickBot="1">
      <c r="A38" s="8" t="s">
        <v>85</v>
      </c>
      <c r="B38" s="9" t="s">
        <v>83</v>
      </c>
      <c r="C38" s="10" t="s">
        <v>84</v>
      </c>
      <c r="D38" s="207">
        <v>2</v>
      </c>
    </row>
    <row r="39" spans="1:4" ht="33" customHeight="1" thickBot="1">
      <c r="A39" s="8" t="s">
        <v>88</v>
      </c>
      <c r="B39" s="9"/>
      <c r="C39" s="10" t="s">
        <v>409</v>
      </c>
      <c r="D39" s="207">
        <f>D10+D26+D33</f>
        <v>78762.7</v>
      </c>
    </row>
    <row r="40" spans="1:4" ht="16.5" customHeight="1" thickBot="1">
      <c r="A40" s="8" t="s">
        <v>161</v>
      </c>
      <c r="B40" s="9"/>
      <c r="C40" s="9" t="s">
        <v>87</v>
      </c>
      <c r="D40" s="208">
        <v>3200</v>
      </c>
    </row>
    <row r="41" spans="1:4" ht="32.25" thickBot="1">
      <c r="A41" s="8" t="s">
        <v>163</v>
      </c>
      <c r="B41" s="9"/>
      <c r="C41" s="10" t="s">
        <v>410</v>
      </c>
      <c r="D41" s="207">
        <f>D39+D40</f>
        <v>81962.7</v>
      </c>
    </row>
    <row r="42" spans="1:4" ht="13.5" thickBot="1">
      <c r="A42" s="293" t="s">
        <v>165</v>
      </c>
      <c r="B42" s="294"/>
      <c r="C42" s="293" t="s">
        <v>466</v>
      </c>
      <c r="D42" s="298">
        <v>396</v>
      </c>
    </row>
    <row r="43" spans="1:4" ht="16.5" thickBot="1">
      <c r="A43" s="295" t="s">
        <v>167</v>
      </c>
      <c r="B43" s="293"/>
      <c r="C43" s="296" t="s">
        <v>467</v>
      </c>
      <c r="D43" s="297">
        <v>82358.7</v>
      </c>
    </row>
  </sheetData>
  <sheetProtection/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49"/>
  <sheetViews>
    <sheetView zoomScalePageLayoutView="0" workbookViewId="0" topLeftCell="A25">
      <selection activeCell="F32" sqref="F32"/>
    </sheetView>
  </sheetViews>
  <sheetFormatPr defaultColWidth="9.140625" defaultRowHeight="12.75"/>
  <cols>
    <col min="1" max="1" width="5.8515625" style="0" customWidth="1"/>
    <col min="2" max="2" width="78.57421875" style="0" customWidth="1"/>
    <col min="3" max="3" width="12.28125" style="0" customWidth="1"/>
  </cols>
  <sheetData>
    <row r="2" ht="15.75">
      <c r="B2" s="2" t="s">
        <v>89</v>
      </c>
    </row>
    <row r="3" spans="2:5" ht="15.75">
      <c r="B3" s="1" t="s">
        <v>412</v>
      </c>
      <c r="E3" s="1"/>
    </row>
    <row r="4" ht="15.75">
      <c r="B4" s="1" t="s">
        <v>90</v>
      </c>
    </row>
    <row r="5" ht="15.75">
      <c r="B5" s="1"/>
    </row>
    <row r="6" ht="15.75">
      <c r="B6" s="3" t="s">
        <v>413</v>
      </c>
    </row>
    <row r="7" ht="15.75">
      <c r="B7" s="3" t="s">
        <v>91</v>
      </c>
    </row>
    <row r="8" spans="2:3" ht="15.75">
      <c r="B8" s="1"/>
      <c r="C8" t="s">
        <v>126</v>
      </c>
    </row>
    <row r="9" spans="1:3" ht="20.25" customHeight="1">
      <c r="A9" s="161" t="s">
        <v>8</v>
      </c>
      <c r="B9" s="363" t="s">
        <v>418</v>
      </c>
      <c r="C9" s="363"/>
    </row>
    <row r="10" spans="1:3" ht="19.5" customHeight="1">
      <c r="A10" s="161">
        <v>2</v>
      </c>
      <c r="B10" s="363" t="s">
        <v>92</v>
      </c>
      <c r="C10" s="363"/>
    </row>
    <row r="11" spans="1:3" ht="18" customHeight="1">
      <c r="A11" s="161" t="s">
        <v>12</v>
      </c>
      <c r="B11" s="162" t="s">
        <v>93</v>
      </c>
      <c r="C11" s="163">
        <v>96.3</v>
      </c>
    </row>
    <row r="12" spans="1:3" ht="14.25" customHeight="1">
      <c r="A12" s="161" t="s">
        <v>15</v>
      </c>
      <c r="B12" s="164" t="s">
        <v>94</v>
      </c>
      <c r="C12" s="163">
        <v>45.9</v>
      </c>
    </row>
    <row r="13" spans="1:3" ht="16.5" customHeight="1">
      <c r="A13" s="161" t="s">
        <v>18</v>
      </c>
      <c r="B13" s="14" t="s">
        <v>95</v>
      </c>
      <c r="C13" s="163"/>
    </row>
    <row r="14" spans="1:3" ht="17.25" customHeight="1">
      <c r="A14" s="161" t="s">
        <v>21</v>
      </c>
      <c r="B14" s="164" t="s">
        <v>96</v>
      </c>
      <c r="C14" s="163">
        <v>1.798</v>
      </c>
    </row>
    <row r="15" spans="1:3" ht="17.25" customHeight="1">
      <c r="A15" s="161" t="s">
        <v>24</v>
      </c>
      <c r="B15" s="164" t="s">
        <v>97</v>
      </c>
      <c r="C15" s="163">
        <v>36.926</v>
      </c>
    </row>
    <row r="16" spans="1:3" ht="18" customHeight="1">
      <c r="A16" s="161" t="s">
        <v>27</v>
      </c>
      <c r="B16" s="164" t="s">
        <v>98</v>
      </c>
      <c r="C16" s="163">
        <v>1780.345</v>
      </c>
    </row>
    <row r="17" spans="1:3" ht="15" customHeight="1">
      <c r="A17" s="161" t="s">
        <v>30</v>
      </c>
      <c r="B17" s="164" t="s">
        <v>99</v>
      </c>
      <c r="C17" s="163">
        <v>47.038</v>
      </c>
    </row>
    <row r="18" spans="1:3" ht="19.5" customHeight="1">
      <c r="A18" s="161" t="s">
        <v>33</v>
      </c>
      <c r="B18" s="14" t="s">
        <v>100</v>
      </c>
      <c r="C18" s="163"/>
    </row>
    <row r="19" spans="1:3" ht="17.25" customHeight="1">
      <c r="A19" s="161" t="s">
        <v>36</v>
      </c>
      <c r="B19" s="164" t="s">
        <v>414</v>
      </c>
      <c r="C19" s="163">
        <v>2189.7</v>
      </c>
    </row>
    <row r="20" spans="1:3" ht="17.25" customHeight="1">
      <c r="A20" s="161" t="s">
        <v>39</v>
      </c>
      <c r="B20" s="164" t="s">
        <v>101</v>
      </c>
      <c r="C20" s="163">
        <v>1573.4</v>
      </c>
    </row>
    <row r="21" spans="1:3" ht="16.5" customHeight="1">
      <c r="A21" s="161" t="s">
        <v>42</v>
      </c>
      <c r="B21" s="164" t="s">
        <v>102</v>
      </c>
      <c r="C21" s="163">
        <v>876.2</v>
      </c>
    </row>
    <row r="22" spans="1:3" ht="16.5" customHeight="1">
      <c r="A22" s="161" t="s">
        <v>45</v>
      </c>
      <c r="B22" s="164" t="s">
        <v>103</v>
      </c>
      <c r="C22" s="163">
        <v>212</v>
      </c>
    </row>
    <row r="23" spans="1:3" ht="18" customHeight="1">
      <c r="A23" s="161" t="s">
        <v>48</v>
      </c>
      <c r="B23" s="164" t="s">
        <v>104</v>
      </c>
      <c r="C23" s="163">
        <v>47.5</v>
      </c>
    </row>
    <row r="24" spans="1:3" ht="15" customHeight="1">
      <c r="A24" s="161" t="s">
        <v>51</v>
      </c>
      <c r="B24" s="164" t="s">
        <v>105</v>
      </c>
      <c r="C24" s="163">
        <v>576.3</v>
      </c>
    </row>
    <row r="25" spans="1:3" ht="15" customHeight="1">
      <c r="A25" s="161" t="s">
        <v>53</v>
      </c>
      <c r="B25" s="14" t="s">
        <v>415</v>
      </c>
      <c r="C25" s="163"/>
    </row>
    <row r="26" spans="1:3" ht="15" customHeight="1">
      <c r="A26" s="161" t="s">
        <v>55</v>
      </c>
      <c r="B26" s="164" t="s">
        <v>416</v>
      </c>
      <c r="C26" s="163">
        <v>354.7</v>
      </c>
    </row>
    <row r="27" spans="1:3" ht="15.75" customHeight="1">
      <c r="A27" s="161" t="s">
        <v>58</v>
      </c>
      <c r="B27" s="14" t="s">
        <v>106</v>
      </c>
      <c r="C27" s="163"/>
    </row>
    <row r="28" spans="1:3" ht="15" customHeight="1">
      <c r="A28" s="161" t="s">
        <v>61</v>
      </c>
      <c r="B28" s="164" t="s">
        <v>107</v>
      </c>
      <c r="C28" s="163">
        <v>695.6</v>
      </c>
    </row>
    <row r="29" spans="1:3" ht="17.25" customHeight="1">
      <c r="A29" s="161" t="s">
        <v>152</v>
      </c>
      <c r="B29" s="164" t="s">
        <v>108</v>
      </c>
      <c r="C29" s="163">
        <v>31.9</v>
      </c>
    </row>
    <row r="30" spans="1:3" ht="16.5" customHeight="1">
      <c r="A30" s="161" t="s">
        <v>66</v>
      </c>
      <c r="B30" s="164" t="s">
        <v>109</v>
      </c>
      <c r="C30" s="163">
        <v>834</v>
      </c>
    </row>
    <row r="31" spans="1:3" ht="16.5" customHeight="1">
      <c r="A31" s="161" t="s">
        <v>69</v>
      </c>
      <c r="B31" s="14" t="s">
        <v>110</v>
      </c>
      <c r="C31" s="163"/>
    </row>
    <row r="32" spans="1:3" ht="18.75" customHeight="1">
      <c r="A32" s="161" t="s">
        <v>71</v>
      </c>
      <c r="B32" s="164" t="s">
        <v>111</v>
      </c>
      <c r="C32" s="163">
        <v>12.7</v>
      </c>
    </row>
    <row r="33" spans="1:3" ht="18" customHeight="1">
      <c r="A33" s="161" t="s">
        <v>73</v>
      </c>
      <c r="B33" s="14" t="s">
        <v>112</v>
      </c>
      <c r="C33" s="163"/>
    </row>
    <row r="34" spans="1:3" ht="18" customHeight="1">
      <c r="A34" s="161" t="s">
        <v>76</v>
      </c>
      <c r="B34" s="164" t="s">
        <v>113</v>
      </c>
      <c r="C34" s="163">
        <v>85.3</v>
      </c>
    </row>
    <row r="35" spans="1:3" ht="16.5" customHeight="1">
      <c r="A35" s="161" t="s">
        <v>79</v>
      </c>
      <c r="B35" s="14" t="s">
        <v>114</v>
      </c>
      <c r="C35" s="163"/>
    </row>
    <row r="36" spans="1:3" ht="17.25" customHeight="1">
      <c r="A36" s="161" t="s">
        <v>82</v>
      </c>
      <c r="B36" s="164" t="s">
        <v>115</v>
      </c>
      <c r="C36" s="163">
        <v>2</v>
      </c>
    </row>
    <row r="37" spans="1:3" ht="15.75" customHeight="1">
      <c r="A37" s="161" t="s">
        <v>85</v>
      </c>
      <c r="B37" s="14" t="s">
        <v>116</v>
      </c>
      <c r="C37" s="163"/>
    </row>
    <row r="38" spans="1:3" ht="18.75" customHeight="1">
      <c r="A38" s="161" t="s">
        <v>86</v>
      </c>
      <c r="B38" s="164" t="s">
        <v>117</v>
      </c>
      <c r="C38" s="163">
        <v>26.9</v>
      </c>
    </row>
    <row r="39" spans="1:3" ht="19.5" customHeight="1">
      <c r="A39" s="161" t="s">
        <v>88</v>
      </c>
      <c r="B39" s="165" t="s">
        <v>118</v>
      </c>
      <c r="C39" s="166">
        <f>SUM(C11:C28)+C30+C32+C34+C36+C38</f>
        <v>9494.606999999998</v>
      </c>
    </row>
    <row r="40" spans="1:3" ht="18" customHeight="1">
      <c r="A40" s="161" t="s">
        <v>161</v>
      </c>
      <c r="B40" s="14" t="s">
        <v>119</v>
      </c>
      <c r="C40" s="364"/>
    </row>
    <row r="41" spans="1:3" ht="15.75" hidden="1">
      <c r="A41" s="161"/>
      <c r="B41" s="14"/>
      <c r="C41" s="364"/>
    </row>
    <row r="42" spans="1:3" ht="15.75">
      <c r="A42" s="161" t="s">
        <v>163</v>
      </c>
      <c r="B42" s="14" t="s">
        <v>120</v>
      </c>
      <c r="C42" s="166">
        <v>21696</v>
      </c>
    </row>
    <row r="43" spans="1:3" ht="17.25" customHeight="1">
      <c r="A43" s="161" t="s">
        <v>165</v>
      </c>
      <c r="B43" s="3" t="s">
        <v>419</v>
      </c>
      <c r="C43" s="166">
        <v>95.1</v>
      </c>
    </row>
    <row r="44" spans="1:3" ht="20.25" customHeight="1">
      <c r="A44" s="161" t="s">
        <v>167</v>
      </c>
      <c r="B44" s="14" t="s">
        <v>121</v>
      </c>
      <c r="C44" s="166">
        <f>C45+C46+C47</f>
        <v>1500</v>
      </c>
    </row>
    <row r="45" spans="1:3" ht="15.75">
      <c r="A45" s="161" t="s">
        <v>169</v>
      </c>
      <c r="B45" s="164" t="s">
        <v>122</v>
      </c>
      <c r="C45" s="163">
        <v>870</v>
      </c>
    </row>
    <row r="46" spans="1:3" ht="15.75">
      <c r="A46" s="161" t="s">
        <v>171</v>
      </c>
      <c r="B46" s="164" t="s">
        <v>123</v>
      </c>
      <c r="C46" s="163">
        <v>500</v>
      </c>
    </row>
    <row r="47" spans="1:3" ht="15.75">
      <c r="A47" s="161" t="s">
        <v>173</v>
      </c>
      <c r="B47" s="164" t="s">
        <v>417</v>
      </c>
      <c r="C47" s="163">
        <v>130</v>
      </c>
    </row>
    <row r="48" spans="1:3" ht="15.75">
      <c r="A48" s="161" t="s">
        <v>175</v>
      </c>
      <c r="B48" s="14" t="s">
        <v>124</v>
      </c>
      <c r="C48" s="166">
        <f>C39+C42+C43+C44</f>
        <v>32785.706999999995</v>
      </c>
    </row>
    <row r="49" ht="15.75">
      <c r="B49" s="3"/>
    </row>
  </sheetData>
  <sheetProtection/>
  <mergeCells count="3">
    <mergeCell ref="B9:C9"/>
    <mergeCell ref="B10:C10"/>
    <mergeCell ref="C40:C4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4">
      <selection activeCell="C67" sqref="C67"/>
    </sheetView>
  </sheetViews>
  <sheetFormatPr defaultColWidth="9.140625" defaultRowHeight="12.75"/>
  <cols>
    <col min="1" max="1" width="5.28125" style="0" customWidth="1"/>
    <col min="2" max="2" width="36.140625" style="0" customWidth="1"/>
    <col min="3" max="3" width="20.00390625" style="0" customWidth="1"/>
  </cols>
  <sheetData>
    <row r="1" ht="15.75">
      <c r="A1" s="2" t="s">
        <v>89</v>
      </c>
    </row>
    <row r="2" spans="1:4" ht="15.75">
      <c r="A2" s="1" t="s">
        <v>125</v>
      </c>
      <c r="D2" s="1" t="s">
        <v>401</v>
      </c>
    </row>
    <row r="3" ht="15.75">
      <c r="A3" s="1" t="s">
        <v>127</v>
      </c>
    </row>
    <row r="4" ht="15.75">
      <c r="A4" s="3" t="s">
        <v>128</v>
      </c>
    </row>
    <row r="5" ht="15.75">
      <c r="A5" s="3" t="s">
        <v>129</v>
      </c>
    </row>
    <row r="6" ht="16.5" thickBot="1">
      <c r="E6" s="1" t="s">
        <v>126</v>
      </c>
    </row>
    <row r="7" spans="1:6" ht="12.75">
      <c r="A7" s="372" t="s">
        <v>4</v>
      </c>
      <c r="B7" s="368" t="s">
        <v>130</v>
      </c>
      <c r="C7" s="370" t="s">
        <v>131</v>
      </c>
      <c r="D7" s="365" t="s">
        <v>432</v>
      </c>
      <c r="E7" s="366"/>
      <c r="F7" s="367"/>
    </row>
    <row r="8" spans="1:6" ht="87.75" customHeight="1" thickBot="1">
      <c r="A8" s="373"/>
      <c r="B8" s="369"/>
      <c r="C8" s="371"/>
      <c r="D8" s="183" t="s">
        <v>433</v>
      </c>
      <c r="E8" s="184" t="s">
        <v>434</v>
      </c>
      <c r="F8" s="185" t="s">
        <v>435</v>
      </c>
    </row>
    <row r="9" spans="1:6" ht="12.75">
      <c r="A9" s="188" t="s">
        <v>8</v>
      </c>
      <c r="B9" s="189" t="s">
        <v>132</v>
      </c>
      <c r="C9" s="195">
        <v>75</v>
      </c>
      <c r="D9" s="196"/>
      <c r="E9" s="197">
        <v>75</v>
      </c>
      <c r="F9" s="198"/>
    </row>
    <row r="10" spans="1:6" ht="12.75">
      <c r="A10" s="190" t="s">
        <v>10</v>
      </c>
      <c r="B10" s="186" t="s">
        <v>133</v>
      </c>
      <c r="C10" s="199">
        <v>110</v>
      </c>
      <c r="D10" s="200"/>
      <c r="E10" s="201">
        <v>55</v>
      </c>
      <c r="F10" s="202">
        <v>55</v>
      </c>
    </row>
    <row r="11" spans="1:6" ht="12.75">
      <c r="A11" s="190" t="s">
        <v>12</v>
      </c>
      <c r="B11" s="186" t="s">
        <v>134</v>
      </c>
      <c r="C11" s="199">
        <v>140</v>
      </c>
      <c r="D11" s="200"/>
      <c r="E11" s="201">
        <v>5</v>
      </c>
      <c r="F11" s="202">
        <v>135</v>
      </c>
    </row>
    <row r="12" spans="1:6" ht="12.75">
      <c r="A12" s="190" t="s">
        <v>15</v>
      </c>
      <c r="B12" s="186" t="s">
        <v>135</v>
      </c>
      <c r="C12" s="199">
        <v>8</v>
      </c>
      <c r="D12" s="200"/>
      <c r="E12" s="201">
        <v>2</v>
      </c>
      <c r="F12" s="202">
        <v>6</v>
      </c>
    </row>
    <row r="13" spans="1:6" ht="12.75">
      <c r="A13" s="190" t="s">
        <v>18</v>
      </c>
      <c r="B13" s="186" t="s">
        <v>136</v>
      </c>
      <c r="C13" s="199">
        <v>50</v>
      </c>
      <c r="D13" s="200">
        <v>30</v>
      </c>
      <c r="E13" s="201">
        <v>20</v>
      </c>
      <c r="F13" s="202"/>
    </row>
    <row r="14" spans="1:6" ht="12.75">
      <c r="A14" s="190" t="s">
        <v>21</v>
      </c>
      <c r="B14" s="186" t="s">
        <v>137</v>
      </c>
      <c r="C14" s="199">
        <v>145.4</v>
      </c>
      <c r="D14" s="200">
        <v>144.4</v>
      </c>
      <c r="E14" s="201">
        <v>1</v>
      </c>
      <c r="F14" s="202"/>
    </row>
    <row r="15" spans="1:6" ht="12.75">
      <c r="A15" s="190" t="s">
        <v>24</v>
      </c>
      <c r="B15" s="186" t="s">
        <v>138</v>
      </c>
      <c r="C15" s="199">
        <v>96.9</v>
      </c>
      <c r="D15" s="200"/>
      <c r="E15" s="201"/>
      <c r="F15" s="202">
        <v>96.9</v>
      </c>
    </row>
    <row r="16" spans="1:6" ht="12.75">
      <c r="A16" s="190" t="s">
        <v>27</v>
      </c>
      <c r="B16" s="186" t="s">
        <v>436</v>
      </c>
      <c r="C16" s="199">
        <v>18</v>
      </c>
      <c r="D16" s="200"/>
      <c r="E16" s="201"/>
      <c r="F16" s="202">
        <v>18</v>
      </c>
    </row>
    <row r="17" spans="1:6" ht="12.75">
      <c r="A17" s="190" t="s">
        <v>30</v>
      </c>
      <c r="B17" s="186" t="s">
        <v>139</v>
      </c>
      <c r="C17" s="199">
        <v>2.5</v>
      </c>
      <c r="D17" s="200"/>
      <c r="E17" s="201">
        <v>1.5</v>
      </c>
      <c r="F17" s="202">
        <v>1</v>
      </c>
    </row>
    <row r="18" spans="1:6" ht="12.75">
      <c r="A18" s="190" t="s">
        <v>33</v>
      </c>
      <c r="B18" s="186" t="s">
        <v>140</v>
      </c>
      <c r="C18" s="199">
        <v>5.5</v>
      </c>
      <c r="D18" s="200"/>
      <c r="E18" s="201">
        <v>3.4</v>
      </c>
      <c r="F18" s="202">
        <v>2.1</v>
      </c>
    </row>
    <row r="19" spans="1:6" ht="12.75">
      <c r="A19" s="190" t="s">
        <v>36</v>
      </c>
      <c r="B19" s="186" t="s">
        <v>141</v>
      </c>
      <c r="C19" s="199">
        <v>14</v>
      </c>
      <c r="D19" s="200"/>
      <c r="E19" s="201">
        <v>10</v>
      </c>
      <c r="F19" s="202">
        <v>4</v>
      </c>
    </row>
    <row r="20" spans="1:6" ht="12.75">
      <c r="A20" s="190" t="s">
        <v>39</v>
      </c>
      <c r="B20" s="186" t="s">
        <v>142</v>
      </c>
      <c r="C20" s="199">
        <v>0.4</v>
      </c>
      <c r="D20" s="200"/>
      <c r="E20" s="201"/>
      <c r="F20" s="202">
        <v>0.4</v>
      </c>
    </row>
    <row r="21" spans="1:6" ht="12.75">
      <c r="A21" s="190" t="s">
        <v>42</v>
      </c>
      <c r="B21" s="186" t="s">
        <v>143</v>
      </c>
      <c r="C21" s="199">
        <v>3.9</v>
      </c>
      <c r="D21" s="200"/>
      <c r="E21" s="201">
        <v>2.3</v>
      </c>
      <c r="F21" s="202">
        <v>1.6</v>
      </c>
    </row>
    <row r="22" spans="1:6" ht="12.75">
      <c r="A22" s="190" t="s">
        <v>45</v>
      </c>
      <c r="B22" s="186" t="s">
        <v>144</v>
      </c>
      <c r="C22" s="199">
        <v>5</v>
      </c>
      <c r="D22" s="200"/>
      <c r="E22" s="201">
        <v>2</v>
      </c>
      <c r="F22" s="202">
        <v>3</v>
      </c>
    </row>
    <row r="23" spans="1:6" ht="12.75">
      <c r="A23" s="190" t="s">
        <v>48</v>
      </c>
      <c r="B23" s="186" t="s">
        <v>145</v>
      </c>
      <c r="C23" s="199">
        <v>10.5</v>
      </c>
      <c r="D23" s="200"/>
      <c r="E23" s="201">
        <v>1.4</v>
      </c>
      <c r="F23" s="202">
        <v>9.1</v>
      </c>
    </row>
    <row r="24" spans="1:6" ht="12.75">
      <c r="A24" s="190" t="s">
        <v>51</v>
      </c>
      <c r="B24" s="186" t="s">
        <v>146</v>
      </c>
      <c r="C24" s="199">
        <v>1.1</v>
      </c>
      <c r="D24" s="200"/>
      <c r="E24" s="201">
        <v>1.1</v>
      </c>
      <c r="F24" s="202"/>
    </row>
    <row r="25" spans="1:6" ht="12.75">
      <c r="A25" s="190" t="s">
        <v>53</v>
      </c>
      <c r="B25" s="186" t="s">
        <v>147</v>
      </c>
      <c r="C25" s="199">
        <v>7</v>
      </c>
      <c r="D25" s="200"/>
      <c r="E25" s="201">
        <v>4</v>
      </c>
      <c r="F25" s="202">
        <v>3</v>
      </c>
    </row>
    <row r="26" spans="1:6" ht="12.75">
      <c r="A26" s="190" t="s">
        <v>55</v>
      </c>
      <c r="B26" s="186" t="s">
        <v>148</v>
      </c>
      <c r="C26" s="199">
        <v>280</v>
      </c>
      <c r="D26" s="200"/>
      <c r="E26" s="201">
        <v>4.6</v>
      </c>
      <c r="F26" s="202">
        <v>275.4</v>
      </c>
    </row>
    <row r="27" spans="1:6" ht="12.75">
      <c r="A27" s="190" t="s">
        <v>58</v>
      </c>
      <c r="B27" s="186" t="s">
        <v>149</v>
      </c>
      <c r="C27" s="199">
        <v>76.5</v>
      </c>
      <c r="D27" s="200">
        <v>71.5</v>
      </c>
      <c r="E27" s="201"/>
      <c r="F27" s="202">
        <v>5</v>
      </c>
    </row>
    <row r="28" spans="1:6" ht="12.75">
      <c r="A28" s="190" t="s">
        <v>61</v>
      </c>
      <c r="B28" s="186" t="s">
        <v>150</v>
      </c>
      <c r="C28" s="199">
        <v>155</v>
      </c>
      <c r="D28" s="200">
        <v>155</v>
      </c>
      <c r="E28" s="201"/>
      <c r="F28" s="202"/>
    </row>
    <row r="29" spans="1:6" ht="12.75">
      <c r="A29" s="190" t="s">
        <v>152</v>
      </c>
      <c r="B29" s="186" t="s">
        <v>151</v>
      </c>
      <c r="C29" s="199">
        <v>38</v>
      </c>
      <c r="D29" s="200">
        <v>35.3</v>
      </c>
      <c r="E29" s="201"/>
      <c r="F29" s="202">
        <v>2.7</v>
      </c>
    </row>
    <row r="30" spans="1:6" ht="12.75">
      <c r="A30" s="190" t="s">
        <v>66</v>
      </c>
      <c r="B30" s="186" t="s">
        <v>153</v>
      </c>
      <c r="C30" s="199">
        <v>156</v>
      </c>
      <c r="D30" s="200">
        <v>70</v>
      </c>
      <c r="E30" s="201"/>
      <c r="F30" s="202">
        <v>86</v>
      </c>
    </row>
    <row r="31" spans="1:6" ht="12.75">
      <c r="A31" s="190" t="s">
        <v>69</v>
      </c>
      <c r="B31" s="186" t="s">
        <v>154</v>
      </c>
      <c r="C31" s="199">
        <v>29</v>
      </c>
      <c r="D31" s="200">
        <v>24</v>
      </c>
      <c r="E31" s="201"/>
      <c r="F31" s="202">
        <v>5</v>
      </c>
    </row>
    <row r="32" spans="1:6" ht="12.75">
      <c r="A32" s="190" t="s">
        <v>71</v>
      </c>
      <c r="B32" s="186" t="s">
        <v>155</v>
      </c>
      <c r="C32" s="199">
        <v>20</v>
      </c>
      <c r="D32" s="200">
        <v>11.8</v>
      </c>
      <c r="E32" s="201">
        <v>3</v>
      </c>
      <c r="F32" s="202">
        <v>5.2</v>
      </c>
    </row>
    <row r="33" spans="1:6" ht="12.75">
      <c r="A33" s="190" t="s">
        <v>73</v>
      </c>
      <c r="B33" s="186" t="s">
        <v>156</v>
      </c>
      <c r="C33" s="199">
        <v>136.5</v>
      </c>
      <c r="D33" s="200">
        <v>136.5</v>
      </c>
      <c r="E33" s="201"/>
      <c r="F33" s="202"/>
    </row>
    <row r="34" spans="1:6" ht="12.75">
      <c r="A34" s="190" t="s">
        <v>76</v>
      </c>
      <c r="B34" s="186" t="s">
        <v>157</v>
      </c>
      <c r="C34" s="199">
        <v>31</v>
      </c>
      <c r="D34" s="200"/>
      <c r="E34" s="201">
        <v>5.1</v>
      </c>
      <c r="F34" s="202">
        <v>25.9</v>
      </c>
    </row>
    <row r="35" spans="1:6" ht="12.75">
      <c r="A35" s="190" t="s">
        <v>79</v>
      </c>
      <c r="B35" s="186" t="s">
        <v>158</v>
      </c>
      <c r="C35" s="199">
        <v>9.9</v>
      </c>
      <c r="D35" s="200">
        <v>6.4</v>
      </c>
      <c r="E35" s="201"/>
      <c r="F35" s="202">
        <v>3.5</v>
      </c>
    </row>
    <row r="36" spans="1:6" ht="12.75">
      <c r="A36" s="190" t="s">
        <v>82</v>
      </c>
      <c r="B36" s="186" t="s">
        <v>159</v>
      </c>
      <c r="C36" s="199">
        <v>20.9</v>
      </c>
      <c r="D36" s="200"/>
      <c r="E36" s="201">
        <v>2.9</v>
      </c>
      <c r="F36" s="202">
        <v>18</v>
      </c>
    </row>
    <row r="37" spans="1:6" ht="12.75">
      <c r="A37" s="190" t="s">
        <v>85</v>
      </c>
      <c r="B37" s="186" t="s">
        <v>160</v>
      </c>
      <c r="C37" s="199">
        <v>32.6</v>
      </c>
      <c r="D37" s="200"/>
      <c r="E37" s="201"/>
      <c r="F37" s="202">
        <v>32.6</v>
      </c>
    </row>
    <row r="38" spans="1:6" ht="12.75">
      <c r="A38" s="190" t="s">
        <v>86</v>
      </c>
      <c r="B38" s="186" t="s">
        <v>162</v>
      </c>
      <c r="C38" s="199">
        <v>51</v>
      </c>
      <c r="D38" s="200"/>
      <c r="E38" s="201">
        <v>12</v>
      </c>
      <c r="F38" s="202">
        <v>39</v>
      </c>
    </row>
    <row r="39" spans="1:6" ht="12.75">
      <c r="A39" s="190" t="s">
        <v>88</v>
      </c>
      <c r="B39" s="186" t="s">
        <v>164</v>
      </c>
      <c r="C39" s="199">
        <v>200</v>
      </c>
      <c r="D39" s="200"/>
      <c r="E39" s="201">
        <v>3</v>
      </c>
      <c r="F39" s="202">
        <v>197</v>
      </c>
    </row>
    <row r="40" spans="1:6" ht="15.75" customHeight="1">
      <c r="A40" s="190" t="s">
        <v>161</v>
      </c>
      <c r="B40" s="187" t="s">
        <v>166</v>
      </c>
      <c r="C40" s="199">
        <v>33</v>
      </c>
      <c r="D40" s="200">
        <v>3</v>
      </c>
      <c r="E40" s="201">
        <v>5</v>
      </c>
      <c r="F40" s="202">
        <v>25</v>
      </c>
    </row>
    <row r="41" spans="1:6" ht="12.75">
      <c r="A41" s="190" t="s">
        <v>163</v>
      </c>
      <c r="B41" s="186" t="s">
        <v>168</v>
      </c>
      <c r="C41" s="199">
        <v>77</v>
      </c>
      <c r="D41" s="200"/>
      <c r="E41" s="201">
        <v>4.1</v>
      </c>
      <c r="F41" s="202">
        <v>72.9</v>
      </c>
    </row>
    <row r="42" spans="1:6" ht="12.75">
      <c r="A42" s="190" t="s">
        <v>165</v>
      </c>
      <c r="B42" s="186" t="s">
        <v>170</v>
      </c>
      <c r="C42" s="199">
        <v>37</v>
      </c>
      <c r="D42" s="200"/>
      <c r="E42" s="201">
        <v>1.5</v>
      </c>
      <c r="F42" s="202">
        <v>35.5</v>
      </c>
    </row>
    <row r="43" spans="1:6" ht="12.75">
      <c r="A43" s="190" t="s">
        <v>167</v>
      </c>
      <c r="B43" s="186" t="s">
        <v>172</v>
      </c>
      <c r="C43" s="199">
        <v>9.4</v>
      </c>
      <c r="D43" s="203">
        <v>9.4</v>
      </c>
      <c r="E43" s="201"/>
      <c r="F43" s="202"/>
    </row>
    <row r="44" spans="1:6" ht="12.75">
      <c r="A44" s="190" t="s">
        <v>169</v>
      </c>
      <c r="B44" s="186" t="s">
        <v>174</v>
      </c>
      <c r="C44" s="199">
        <v>59</v>
      </c>
      <c r="D44" s="203"/>
      <c r="E44" s="201">
        <v>24</v>
      </c>
      <c r="F44" s="202">
        <v>35</v>
      </c>
    </row>
    <row r="45" spans="1:6" ht="12.75">
      <c r="A45" s="190" t="s">
        <v>171</v>
      </c>
      <c r="B45" s="186" t="s">
        <v>176</v>
      </c>
      <c r="C45" s="199">
        <v>38</v>
      </c>
      <c r="D45" s="203"/>
      <c r="E45" s="201">
        <v>3</v>
      </c>
      <c r="F45" s="202">
        <v>35</v>
      </c>
    </row>
    <row r="46" spans="1:6" ht="12.75">
      <c r="A46" s="190" t="s">
        <v>173</v>
      </c>
      <c r="B46" s="186" t="s">
        <v>178</v>
      </c>
      <c r="C46" s="199">
        <v>20</v>
      </c>
      <c r="D46" s="203">
        <v>20</v>
      </c>
      <c r="E46" s="201"/>
      <c r="F46" s="202"/>
    </row>
    <row r="47" spans="1:6" ht="12.75">
      <c r="A47" s="190" t="s">
        <v>175</v>
      </c>
      <c r="B47" s="186" t="s">
        <v>181</v>
      </c>
      <c r="C47" s="199">
        <v>6</v>
      </c>
      <c r="D47" s="203">
        <v>6</v>
      </c>
      <c r="E47" s="201"/>
      <c r="F47" s="202"/>
    </row>
    <row r="48" spans="1:6" ht="12.75">
      <c r="A48" s="190" t="s">
        <v>177</v>
      </c>
      <c r="B48" s="186" t="s">
        <v>183</v>
      </c>
      <c r="C48" s="199">
        <v>65.9</v>
      </c>
      <c r="D48" s="203"/>
      <c r="E48" s="201">
        <v>10.9</v>
      </c>
      <c r="F48" s="202">
        <v>55</v>
      </c>
    </row>
    <row r="49" spans="1:6" ht="12.75">
      <c r="A49" s="190" t="s">
        <v>179</v>
      </c>
      <c r="B49" s="186" t="s">
        <v>185</v>
      </c>
      <c r="C49" s="199">
        <v>8.6</v>
      </c>
      <c r="D49" s="203">
        <v>8.6</v>
      </c>
      <c r="E49" s="201"/>
      <c r="F49" s="202"/>
    </row>
    <row r="50" spans="1:6" ht="12.75">
      <c r="A50" s="190" t="s">
        <v>180</v>
      </c>
      <c r="B50" s="186" t="s">
        <v>187</v>
      </c>
      <c r="C50" s="199">
        <v>119.4</v>
      </c>
      <c r="D50" s="203"/>
      <c r="E50" s="201">
        <v>0.4</v>
      </c>
      <c r="F50" s="202">
        <v>119</v>
      </c>
    </row>
    <row r="51" spans="1:6" ht="12.75">
      <c r="A51" s="190" t="s">
        <v>182</v>
      </c>
      <c r="B51" s="186" t="s">
        <v>189</v>
      </c>
      <c r="C51" s="199">
        <v>0</v>
      </c>
      <c r="D51" s="203"/>
      <c r="E51" s="201"/>
      <c r="F51" s="202"/>
    </row>
    <row r="52" spans="1:6" ht="12.75">
      <c r="A52" s="190" t="s">
        <v>184</v>
      </c>
      <c r="B52" s="186" t="s">
        <v>191</v>
      </c>
      <c r="C52" s="199">
        <v>110</v>
      </c>
      <c r="D52" s="203">
        <v>103.3</v>
      </c>
      <c r="E52" s="201">
        <v>5.2</v>
      </c>
      <c r="F52" s="202">
        <v>1.5</v>
      </c>
    </row>
    <row r="53" spans="1:6" ht="12.75">
      <c r="A53" s="190" t="s">
        <v>186</v>
      </c>
      <c r="B53" s="186" t="s">
        <v>193</v>
      </c>
      <c r="C53" s="199">
        <v>65.7</v>
      </c>
      <c r="D53" s="203">
        <v>65.7</v>
      </c>
      <c r="E53" s="201"/>
      <c r="F53" s="202"/>
    </row>
    <row r="54" spans="1:6" ht="12.75">
      <c r="A54" s="190" t="s">
        <v>188</v>
      </c>
      <c r="B54" s="186" t="s">
        <v>195</v>
      </c>
      <c r="C54" s="199">
        <v>35</v>
      </c>
      <c r="D54" s="203"/>
      <c r="E54" s="201"/>
      <c r="F54" s="202">
        <v>35</v>
      </c>
    </row>
    <row r="55" spans="1:6" ht="12.75">
      <c r="A55" s="190" t="s">
        <v>190</v>
      </c>
      <c r="B55" s="186" t="s">
        <v>197</v>
      </c>
      <c r="C55" s="199">
        <v>2</v>
      </c>
      <c r="D55" s="203"/>
      <c r="E55" s="201">
        <v>2</v>
      </c>
      <c r="F55" s="202"/>
    </row>
    <row r="56" spans="1:6" ht="12.75">
      <c r="A56" s="190" t="s">
        <v>192</v>
      </c>
      <c r="B56" s="186" t="s">
        <v>198</v>
      </c>
      <c r="C56" s="199">
        <v>37.9</v>
      </c>
      <c r="D56" s="203">
        <v>34.4</v>
      </c>
      <c r="E56" s="201"/>
      <c r="F56" s="202">
        <v>3.5</v>
      </c>
    </row>
    <row r="57" spans="1:6" ht="12.75">
      <c r="A57" s="190" t="s">
        <v>194</v>
      </c>
      <c r="B57" s="186" t="s">
        <v>199</v>
      </c>
      <c r="C57" s="199">
        <v>6.8</v>
      </c>
      <c r="D57" s="203">
        <v>5.6</v>
      </c>
      <c r="E57" s="201">
        <v>0.2</v>
      </c>
      <c r="F57" s="202">
        <v>1</v>
      </c>
    </row>
    <row r="58" spans="1:6" ht="13.5" thickBot="1">
      <c r="A58" s="191" t="s">
        <v>196</v>
      </c>
      <c r="B58" s="192" t="s">
        <v>200</v>
      </c>
      <c r="C58" s="204">
        <f>SUM(C9:C57)</f>
        <v>2660.3</v>
      </c>
      <c r="D58" s="205">
        <f>SUM(D9:D57)</f>
        <v>940.9</v>
      </c>
      <c r="E58" s="204">
        <f>SUM(E9:E57)</f>
        <v>270.59999999999997</v>
      </c>
      <c r="F58" s="206">
        <f>SUM(F9:F57)</f>
        <v>1448.8000000000002</v>
      </c>
    </row>
    <row r="60" ht="14.25">
      <c r="A60" s="167"/>
    </row>
    <row r="61" ht="15">
      <c r="A61" s="168"/>
    </row>
  </sheetData>
  <sheetProtection/>
  <mergeCells count="4"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tabSelected="1" zoomScalePageLayoutView="0" workbookViewId="0" topLeftCell="A7">
      <pane xSplit="2" ySplit="1" topLeftCell="C42" activePane="bottomRight" state="frozen"/>
      <selection pane="topLeft" activeCell="A7" sqref="A7"/>
      <selection pane="topRight" activeCell="C7" sqref="C7"/>
      <selection pane="bottomLeft" activeCell="A8" sqref="A8"/>
      <selection pane="bottomRight" activeCell="J56" sqref="J56"/>
    </sheetView>
  </sheetViews>
  <sheetFormatPr defaultColWidth="9.140625" defaultRowHeight="12.75"/>
  <cols>
    <col min="1" max="1" width="5.7109375" style="0" customWidth="1"/>
    <col min="2" max="2" width="37.00390625" style="0" customWidth="1"/>
    <col min="3" max="3" width="8.28125" style="0" customWidth="1"/>
    <col min="5" max="5" width="7.57421875" style="0" customWidth="1"/>
    <col min="6" max="6" width="7.00390625" style="0" customWidth="1"/>
    <col min="7" max="7" width="8.00390625" style="0" customWidth="1"/>
    <col min="8" max="8" width="9.7109375" style="0" customWidth="1"/>
    <col min="9" max="9" width="7.57421875" style="0" customWidth="1"/>
    <col min="10" max="10" width="7.00390625" style="0" customWidth="1"/>
    <col min="11" max="12" width="7.421875" style="0" customWidth="1"/>
    <col min="13" max="13" width="6.7109375" style="0" customWidth="1"/>
    <col min="14" max="14" width="6.8515625" style="0" customWidth="1"/>
    <col min="15" max="15" width="7.8515625" style="0" customWidth="1"/>
    <col min="16" max="16" width="7.421875" style="0" customWidth="1"/>
    <col min="17" max="17" width="8.00390625" style="0" customWidth="1"/>
    <col min="18" max="18" width="7.421875" style="0" customWidth="1"/>
    <col min="19" max="19" width="7.57421875" style="0" customWidth="1"/>
    <col min="20" max="20" width="7.00390625" style="0" customWidth="1"/>
    <col min="21" max="21" width="6.7109375" style="0" customWidth="1"/>
    <col min="22" max="22" width="7.28125" style="0" customWidth="1"/>
  </cols>
  <sheetData>
    <row r="1" ht="12.75">
      <c r="P1" s="15" t="s">
        <v>201</v>
      </c>
    </row>
    <row r="2" spans="1:22" ht="12.75">
      <c r="A2" s="16" t="s">
        <v>440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19" t="s">
        <v>441</v>
      </c>
      <c r="Q2" s="18"/>
      <c r="R2" s="18"/>
      <c r="S2" s="18"/>
      <c r="T2" s="18"/>
      <c r="U2" s="18"/>
      <c r="V2" s="18"/>
    </row>
    <row r="3" spans="3:16" ht="12.75">
      <c r="C3" s="389" t="s">
        <v>202</v>
      </c>
      <c r="D3" s="389"/>
      <c r="E3" s="389"/>
      <c r="F3" s="389"/>
      <c r="G3" s="389"/>
      <c r="H3" s="389"/>
      <c r="I3" s="389"/>
      <c r="P3" s="15" t="s">
        <v>400</v>
      </c>
    </row>
    <row r="4" ht="13.5" thickBot="1">
      <c r="S4" t="s">
        <v>126</v>
      </c>
    </row>
    <row r="5" spans="1:22" ht="12.75" customHeight="1">
      <c r="A5" s="379" t="s">
        <v>4</v>
      </c>
      <c r="B5" s="382" t="s">
        <v>203</v>
      </c>
      <c r="C5" s="374" t="s">
        <v>204</v>
      </c>
      <c r="D5" s="384" t="s">
        <v>205</v>
      </c>
      <c r="E5" s="385"/>
      <c r="F5" s="386"/>
      <c r="G5" s="374" t="s">
        <v>206</v>
      </c>
      <c r="H5" s="384" t="s">
        <v>205</v>
      </c>
      <c r="I5" s="385"/>
      <c r="J5" s="386"/>
      <c r="K5" s="374" t="s">
        <v>207</v>
      </c>
      <c r="L5" s="384" t="s">
        <v>205</v>
      </c>
      <c r="M5" s="385"/>
      <c r="N5" s="386"/>
      <c r="O5" s="374" t="s">
        <v>208</v>
      </c>
      <c r="P5" s="384" t="s">
        <v>205</v>
      </c>
      <c r="Q5" s="385"/>
      <c r="R5" s="386"/>
      <c r="S5" s="374" t="s">
        <v>209</v>
      </c>
      <c r="T5" s="384" t="s">
        <v>205</v>
      </c>
      <c r="U5" s="385"/>
      <c r="V5" s="386"/>
    </row>
    <row r="6" spans="1:22" ht="11.25" customHeight="1">
      <c r="A6" s="380"/>
      <c r="B6" s="383"/>
      <c r="C6" s="375"/>
      <c r="D6" s="387" t="s">
        <v>210</v>
      </c>
      <c r="E6" s="388"/>
      <c r="F6" s="377" t="s">
        <v>211</v>
      </c>
      <c r="G6" s="375"/>
      <c r="H6" s="387" t="s">
        <v>210</v>
      </c>
      <c r="I6" s="388"/>
      <c r="J6" s="377" t="s">
        <v>211</v>
      </c>
      <c r="K6" s="375"/>
      <c r="L6" s="387" t="s">
        <v>210</v>
      </c>
      <c r="M6" s="388"/>
      <c r="N6" s="377" t="s">
        <v>211</v>
      </c>
      <c r="O6" s="375"/>
      <c r="P6" s="387" t="s">
        <v>210</v>
      </c>
      <c r="Q6" s="388"/>
      <c r="R6" s="377" t="s">
        <v>211</v>
      </c>
      <c r="S6" s="375"/>
      <c r="T6" s="387" t="s">
        <v>210</v>
      </c>
      <c r="U6" s="388"/>
      <c r="V6" s="377" t="s">
        <v>211</v>
      </c>
    </row>
    <row r="7" spans="1:22" ht="64.5" customHeight="1" thickBot="1">
      <c r="A7" s="381"/>
      <c r="B7" s="362"/>
      <c r="C7" s="376"/>
      <c r="D7" s="120" t="s">
        <v>204</v>
      </c>
      <c r="E7" s="120" t="s">
        <v>314</v>
      </c>
      <c r="F7" s="378"/>
      <c r="G7" s="376"/>
      <c r="H7" s="120" t="s">
        <v>204</v>
      </c>
      <c r="I7" s="120" t="s">
        <v>314</v>
      </c>
      <c r="J7" s="378"/>
      <c r="K7" s="376"/>
      <c r="L7" s="120" t="s">
        <v>204</v>
      </c>
      <c r="M7" s="120" t="s">
        <v>314</v>
      </c>
      <c r="N7" s="378"/>
      <c r="O7" s="376"/>
      <c r="P7" s="120" t="s">
        <v>204</v>
      </c>
      <c r="Q7" s="120" t="s">
        <v>314</v>
      </c>
      <c r="R7" s="378"/>
      <c r="S7" s="376"/>
      <c r="T7" s="120" t="s">
        <v>204</v>
      </c>
      <c r="U7" s="120" t="s">
        <v>314</v>
      </c>
      <c r="V7" s="378"/>
    </row>
    <row r="8" spans="1:22" ht="12.75">
      <c r="A8" s="244">
        <v>1</v>
      </c>
      <c r="B8" s="255" t="s">
        <v>212</v>
      </c>
      <c r="C8" s="125">
        <f>SUM(C9:C13)</f>
        <v>5904.8</v>
      </c>
      <c r="D8" s="122">
        <f aca="true" t="shared" si="0" ref="D8:E10">H8+L8+P8+T8</f>
        <v>5904.799999999999</v>
      </c>
      <c r="E8" s="122">
        <f t="shared" si="0"/>
        <v>4079.6</v>
      </c>
      <c r="F8" s="123"/>
      <c r="G8" s="121">
        <f aca="true" t="shared" si="1" ref="G8:M8">SUM(G9:G13)</f>
        <v>4227.7</v>
      </c>
      <c r="H8" s="122">
        <f t="shared" si="1"/>
        <v>4227.7</v>
      </c>
      <c r="I8" s="122">
        <f t="shared" si="1"/>
        <v>3000.1</v>
      </c>
      <c r="J8" s="123"/>
      <c r="K8" s="121">
        <f t="shared" si="1"/>
        <v>1677.1</v>
      </c>
      <c r="L8" s="122">
        <f t="shared" si="1"/>
        <v>1677.1</v>
      </c>
      <c r="M8" s="122">
        <f t="shared" si="1"/>
        <v>1079.5</v>
      </c>
      <c r="N8" s="124"/>
      <c r="O8" s="126"/>
      <c r="P8" s="127"/>
      <c r="Q8" s="127"/>
      <c r="R8" s="128"/>
      <c r="S8" s="121"/>
      <c r="T8" s="122"/>
      <c r="U8" s="122"/>
      <c r="V8" s="124"/>
    </row>
    <row r="9" spans="1:22" ht="12.75">
      <c r="A9" s="245">
        <f>+A8+1</f>
        <v>2</v>
      </c>
      <c r="B9" s="129" t="s">
        <v>213</v>
      </c>
      <c r="C9" s="135">
        <f aca="true" t="shared" si="2" ref="C9:C69">G9+K9+O9+S9</f>
        <v>5214.1</v>
      </c>
      <c r="D9" s="131">
        <f t="shared" si="0"/>
        <v>5214.1</v>
      </c>
      <c r="E9" s="131">
        <f t="shared" si="0"/>
        <v>3685.4</v>
      </c>
      <c r="F9" s="132"/>
      <c r="G9" s="130">
        <f>H9+J9</f>
        <v>4037.5</v>
      </c>
      <c r="H9" s="131">
        <v>4037.5</v>
      </c>
      <c r="I9" s="133">
        <v>2988</v>
      </c>
      <c r="J9" s="132"/>
      <c r="K9" s="130">
        <f aca="true" t="shared" si="3" ref="K9:K25">L9+N9</f>
        <v>1176.6</v>
      </c>
      <c r="L9" s="131">
        <v>1176.6</v>
      </c>
      <c r="M9" s="133">
        <v>697.4</v>
      </c>
      <c r="N9" s="134"/>
      <c r="O9" s="136"/>
      <c r="P9" s="137"/>
      <c r="Q9" s="137"/>
      <c r="R9" s="138"/>
      <c r="S9" s="130"/>
      <c r="T9" s="131"/>
      <c r="U9" s="131"/>
      <c r="V9" s="134"/>
    </row>
    <row r="10" spans="1:22" ht="12.75">
      <c r="A10" s="245">
        <f aca="true" t="shared" si="4" ref="A10:A81">+A9+1</f>
        <v>3</v>
      </c>
      <c r="B10" s="129" t="s">
        <v>214</v>
      </c>
      <c r="C10" s="135">
        <f t="shared" si="2"/>
        <v>32.8</v>
      </c>
      <c r="D10" s="131">
        <f t="shared" si="0"/>
        <v>32.8</v>
      </c>
      <c r="E10" s="131">
        <f t="shared" si="0"/>
        <v>12.1</v>
      </c>
      <c r="F10" s="132"/>
      <c r="G10" s="130">
        <f aca="true" t="shared" si="5" ref="G10:G104">H10+J10</f>
        <v>32.8</v>
      </c>
      <c r="H10" s="131">
        <v>32.8</v>
      </c>
      <c r="I10" s="131">
        <v>12.1</v>
      </c>
      <c r="J10" s="132"/>
      <c r="K10" s="130"/>
      <c r="L10" s="131"/>
      <c r="M10" s="131"/>
      <c r="N10" s="134"/>
      <c r="O10" s="136"/>
      <c r="P10" s="137"/>
      <c r="Q10" s="137"/>
      <c r="R10" s="138"/>
      <c r="S10" s="130"/>
      <c r="T10" s="131"/>
      <c r="U10" s="131"/>
      <c r="V10" s="134"/>
    </row>
    <row r="11" spans="1:22" ht="12.75">
      <c r="A11" s="245">
        <v>4</v>
      </c>
      <c r="B11" s="256" t="s">
        <v>215</v>
      </c>
      <c r="C11" s="135">
        <f t="shared" si="2"/>
        <v>147.4</v>
      </c>
      <c r="D11" s="131">
        <f aca="true" t="shared" si="6" ref="D11:D44">H11+L11+P11+T11</f>
        <v>147.4</v>
      </c>
      <c r="E11" s="131"/>
      <c r="F11" s="132"/>
      <c r="G11" s="130">
        <f t="shared" si="5"/>
        <v>147.4</v>
      </c>
      <c r="H11" s="131">
        <v>147.4</v>
      </c>
      <c r="I11" s="131"/>
      <c r="J11" s="132"/>
      <c r="K11" s="130"/>
      <c r="L11" s="131"/>
      <c r="M11" s="131"/>
      <c r="N11" s="134"/>
      <c r="O11" s="136"/>
      <c r="P11" s="137"/>
      <c r="Q11" s="137"/>
      <c r="R11" s="138"/>
      <c r="S11" s="130"/>
      <c r="T11" s="131"/>
      <c r="U11" s="131"/>
      <c r="V11" s="134"/>
    </row>
    <row r="12" spans="1:22" ht="12.75">
      <c r="A12" s="245">
        <f t="shared" si="4"/>
        <v>5</v>
      </c>
      <c r="B12" s="256" t="s">
        <v>216</v>
      </c>
      <c r="C12" s="135">
        <f t="shared" si="2"/>
        <v>10</v>
      </c>
      <c r="D12" s="131">
        <f t="shared" si="6"/>
        <v>10</v>
      </c>
      <c r="E12" s="131"/>
      <c r="F12" s="132"/>
      <c r="G12" s="130">
        <f t="shared" si="5"/>
        <v>10</v>
      </c>
      <c r="H12" s="131">
        <v>10</v>
      </c>
      <c r="I12" s="131"/>
      <c r="J12" s="132"/>
      <c r="K12" s="130"/>
      <c r="L12" s="131"/>
      <c r="M12" s="131"/>
      <c r="N12" s="134"/>
      <c r="O12" s="136"/>
      <c r="P12" s="137"/>
      <c r="Q12" s="137"/>
      <c r="R12" s="138"/>
      <c r="S12" s="130"/>
      <c r="T12" s="131"/>
      <c r="U12" s="131"/>
      <c r="V12" s="134"/>
    </row>
    <row r="13" spans="1:22" ht="12.75">
      <c r="A13" s="245">
        <f t="shared" si="4"/>
        <v>6</v>
      </c>
      <c r="B13" s="256" t="s">
        <v>217</v>
      </c>
      <c r="C13" s="135">
        <f t="shared" si="2"/>
        <v>500.5</v>
      </c>
      <c r="D13" s="131">
        <f t="shared" si="6"/>
        <v>500.5</v>
      </c>
      <c r="E13" s="131">
        <f>I13+M13+Q13+U13</f>
        <v>382.1</v>
      </c>
      <c r="F13" s="132"/>
      <c r="G13" s="130"/>
      <c r="H13" s="131"/>
      <c r="I13" s="131"/>
      <c r="J13" s="132"/>
      <c r="K13" s="130">
        <f t="shared" si="3"/>
        <v>500.5</v>
      </c>
      <c r="L13" s="131">
        <v>500.5</v>
      </c>
      <c r="M13" s="133">
        <v>382.1</v>
      </c>
      <c r="N13" s="134"/>
      <c r="O13" s="136"/>
      <c r="P13" s="137"/>
      <c r="Q13" s="137"/>
      <c r="R13" s="138"/>
      <c r="S13" s="130"/>
      <c r="T13" s="131"/>
      <c r="U13" s="131"/>
      <c r="V13" s="134"/>
    </row>
    <row r="14" spans="1:22" ht="12.75">
      <c r="A14" s="245">
        <v>7</v>
      </c>
      <c r="B14" s="257" t="s">
        <v>218</v>
      </c>
      <c r="C14" s="143">
        <f t="shared" si="2"/>
        <v>115.2</v>
      </c>
      <c r="D14" s="140">
        <f t="shared" si="6"/>
        <v>115.2</v>
      </c>
      <c r="E14" s="140">
        <f>I14+M14+Q14+U14</f>
        <v>86.8</v>
      </c>
      <c r="F14" s="141"/>
      <c r="G14" s="139">
        <f t="shared" si="5"/>
        <v>115.2</v>
      </c>
      <c r="H14" s="140">
        <v>115.2</v>
      </c>
      <c r="I14" s="140">
        <v>86.8</v>
      </c>
      <c r="J14" s="141"/>
      <c r="K14" s="130"/>
      <c r="L14" s="131"/>
      <c r="M14" s="131"/>
      <c r="N14" s="134"/>
      <c r="O14" s="136"/>
      <c r="P14" s="137"/>
      <c r="Q14" s="137"/>
      <c r="R14" s="138"/>
      <c r="S14" s="130"/>
      <c r="T14" s="131"/>
      <c r="U14" s="131"/>
      <c r="V14" s="134"/>
    </row>
    <row r="15" spans="1:22" ht="25.5">
      <c r="A15" s="246">
        <v>8</v>
      </c>
      <c r="B15" s="258" t="s">
        <v>219</v>
      </c>
      <c r="C15" s="143">
        <f t="shared" si="2"/>
        <v>12126.1</v>
      </c>
      <c r="D15" s="140">
        <f t="shared" si="6"/>
        <v>12027.1</v>
      </c>
      <c r="E15" s="140"/>
      <c r="F15" s="141">
        <f>SUM(F16:F27)</f>
        <v>99</v>
      </c>
      <c r="G15" s="139">
        <f t="shared" si="5"/>
        <v>8571.1</v>
      </c>
      <c r="H15" s="140">
        <f>SUM(H16:H27)</f>
        <v>8472.1</v>
      </c>
      <c r="I15" s="140"/>
      <c r="J15" s="141">
        <f>SUM(J16:J27)</f>
        <v>99</v>
      </c>
      <c r="K15" s="139">
        <f t="shared" si="3"/>
        <v>3555</v>
      </c>
      <c r="L15" s="140">
        <f>SUM(L16:L27)</f>
        <v>3555</v>
      </c>
      <c r="M15" s="140"/>
      <c r="N15" s="142"/>
      <c r="O15" s="144"/>
      <c r="P15" s="145"/>
      <c r="Q15" s="145"/>
      <c r="R15" s="146"/>
      <c r="S15" s="139"/>
      <c r="T15" s="140"/>
      <c r="U15" s="131"/>
      <c r="V15" s="134"/>
    </row>
    <row r="16" spans="1:22" ht="12.75">
      <c r="A16" s="245">
        <f t="shared" si="4"/>
        <v>9</v>
      </c>
      <c r="B16" s="259" t="s">
        <v>220</v>
      </c>
      <c r="C16" s="135">
        <f t="shared" si="2"/>
        <v>7850</v>
      </c>
      <c r="D16" s="131">
        <f t="shared" si="6"/>
        <v>7850</v>
      </c>
      <c r="E16" s="131"/>
      <c r="F16" s="132"/>
      <c r="G16" s="130">
        <f t="shared" si="5"/>
        <v>7850</v>
      </c>
      <c r="H16" s="131">
        <v>7850</v>
      </c>
      <c r="I16" s="131"/>
      <c r="J16" s="132"/>
      <c r="K16" s="130"/>
      <c r="L16" s="131"/>
      <c r="M16" s="131"/>
      <c r="N16" s="134"/>
      <c r="O16" s="136"/>
      <c r="P16" s="137"/>
      <c r="Q16" s="137"/>
      <c r="R16" s="138"/>
      <c r="S16" s="130"/>
      <c r="T16" s="131"/>
      <c r="U16" s="131"/>
      <c r="V16" s="134"/>
    </row>
    <row r="17" spans="1:22" ht="12.75">
      <c r="A17" s="245">
        <f t="shared" si="4"/>
        <v>10</v>
      </c>
      <c r="B17" s="259" t="s">
        <v>221</v>
      </c>
      <c r="C17" s="135">
        <f t="shared" si="2"/>
        <v>50</v>
      </c>
      <c r="D17" s="131">
        <f t="shared" si="6"/>
        <v>50</v>
      </c>
      <c r="E17" s="131"/>
      <c r="F17" s="132"/>
      <c r="G17" s="130">
        <f t="shared" si="5"/>
        <v>50</v>
      </c>
      <c r="H17" s="131">
        <v>50</v>
      </c>
      <c r="I17" s="131"/>
      <c r="J17" s="132"/>
      <c r="K17" s="130"/>
      <c r="L17" s="131"/>
      <c r="M17" s="131"/>
      <c r="N17" s="134"/>
      <c r="O17" s="136"/>
      <c r="P17" s="137"/>
      <c r="Q17" s="137"/>
      <c r="R17" s="138"/>
      <c r="S17" s="130"/>
      <c r="T17" s="131"/>
      <c r="U17" s="131"/>
      <c r="V17" s="134"/>
    </row>
    <row r="18" spans="1:22" ht="12.75">
      <c r="A18" s="245">
        <f t="shared" si="4"/>
        <v>11</v>
      </c>
      <c r="B18" s="259" t="s">
        <v>222</v>
      </c>
      <c r="C18" s="135">
        <f t="shared" si="2"/>
        <v>190</v>
      </c>
      <c r="D18" s="131">
        <f t="shared" si="6"/>
        <v>190</v>
      </c>
      <c r="E18" s="131"/>
      <c r="F18" s="132"/>
      <c r="G18" s="130">
        <f t="shared" si="5"/>
        <v>190</v>
      </c>
      <c r="H18" s="131">
        <v>190</v>
      </c>
      <c r="I18" s="131"/>
      <c r="J18" s="132"/>
      <c r="K18" s="130"/>
      <c r="L18" s="131"/>
      <c r="M18" s="131"/>
      <c r="N18" s="134"/>
      <c r="O18" s="136"/>
      <c r="P18" s="137"/>
      <c r="Q18" s="137"/>
      <c r="R18" s="138"/>
      <c r="S18" s="130"/>
      <c r="T18" s="131"/>
      <c r="U18" s="131"/>
      <c r="V18" s="134"/>
    </row>
    <row r="19" spans="1:22" ht="12.75">
      <c r="A19" s="245">
        <f t="shared" si="4"/>
        <v>12</v>
      </c>
      <c r="B19" s="259" t="s">
        <v>309</v>
      </c>
      <c r="C19" s="135">
        <f t="shared" si="2"/>
        <v>15</v>
      </c>
      <c r="D19" s="131">
        <f t="shared" si="6"/>
        <v>15</v>
      </c>
      <c r="E19" s="131"/>
      <c r="F19" s="132"/>
      <c r="G19" s="130">
        <f t="shared" si="5"/>
        <v>15</v>
      </c>
      <c r="H19" s="131">
        <v>15</v>
      </c>
      <c r="I19" s="131"/>
      <c r="J19" s="132"/>
      <c r="K19" s="130"/>
      <c r="L19" s="131"/>
      <c r="M19" s="131"/>
      <c r="N19" s="134"/>
      <c r="O19" s="136"/>
      <c r="P19" s="137"/>
      <c r="Q19" s="137"/>
      <c r="R19" s="138"/>
      <c r="S19" s="130"/>
      <c r="T19" s="131"/>
      <c r="U19" s="131"/>
      <c r="V19" s="134"/>
    </row>
    <row r="20" spans="1:22" ht="25.5">
      <c r="A20" s="246">
        <f t="shared" si="4"/>
        <v>13</v>
      </c>
      <c r="B20" s="259" t="s">
        <v>444</v>
      </c>
      <c r="C20" s="135">
        <f t="shared" si="2"/>
        <v>350</v>
      </c>
      <c r="D20" s="131">
        <f t="shared" si="6"/>
        <v>350</v>
      </c>
      <c r="E20" s="131"/>
      <c r="F20" s="132"/>
      <c r="G20" s="130">
        <f t="shared" si="5"/>
        <v>350</v>
      </c>
      <c r="H20" s="131">
        <v>350</v>
      </c>
      <c r="I20" s="131"/>
      <c r="J20" s="132"/>
      <c r="K20" s="130"/>
      <c r="L20" s="131"/>
      <c r="M20" s="131"/>
      <c r="N20" s="134"/>
      <c r="O20" s="136"/>
      <c r="P20" s="137"/>
      <c r="Q20" s="137"/>
      <c r="R20" s="138"/>
      <c r="S20" s="130"/>
      <c r="T20" s="131"/>
      <c r="U20" s="131"/>
      <c r="V20" s="134"/>
    </row>
    <row r="21" spans="1:22" ht="12.75">
      <c r="A21" s="246">
        <f t="shared" si="4"/>
        <v>14</v>
      </c>
      <c r="B21" s="259" t="s">
        <v>101</v>
      </c>
      <c r="C21" s="135">
        <f t="shared" si="2"/>
        <v>1512.9</v>
      </c>
      <c r="D21" s="131">
        <f t="shared" si="6"/>
        <v>1512.9</v>
      </c>
      <c r="E21" s="131"/>
      <c r="F21" s="132"/>
      <c r="G21" s="130"/>
      <c r="H21" s="131"/>
      <c r="I21" s="131"/>
      <c r="J21" s="132"/>
      <c r="K21" s="130">
        <f t="shared" si="3"/>
        <v>1512.9</v>
      </c>
      <c r="L21" s="131">
        <v>1512.9</v>
      </c>
      <c r="M21" s="131"/>
      <c r="N21" s="134"/>
      <c r="O21" s="136"/>
      <c r="P21" s="137"/>
      <c r="Q21" s="137"/>
      <c r="R21" s="138"/>
      <c r="S21" s="130"/>
      <c r="T21" s="131"/>
      <c r="U21" s="131"/>
      <c r="V21" s="134"/>
    </row>
    <row r="22" spans="1:22" ht="25.5">
      <c r="A22" s="246">
        <v>15</v>
      </c>
      <c r="B22" s="259" t="s">
        <v>223</v>
      </c>
      <c r="C22" s="135">
        <f t="shared" si="2"/>
        <v>35</v>
      </c>
      <c r="D22" s="131">
        <f t="shared" si="6"/>
        <v>35</v>
      </c>
      <c r="E22" s="131"/>
      <c r="F22" s="132"/>
      <c r="G22" s="130"/>
      <c r="H22" s="131"/>
      <c r="I22" s="131"/>
      <c r="J22" s="132"/>
      <c r="K22" s="130">
        <f t="shared" si="3"/>
        <v>35</v>
      </c>
      <c r="L22" s="131">
        <v>35</v>
      </c>
      <c r="M22" s="131"/>
      <c r="N22" s="134"/>
      <c r="O22" s="136"/>
      <c r="P22" s="137"/>
      <c r="Q22" s="137"/>
      <c r="R22" s="138"/>
      <c r="S22" s="130"/>
      <c r="T22" s="131"/>
      <c r="U22" s="131"/>
      <c r="V22" s="134"/>
    </row>
    <row r="23" spans="1:22" ht="12.75">
      <c r="A23" s="246">
        <v>16</v>
      </c>
      <c r="B23" s="259" t="s">
        <v>224</v>
      </c>
      <c r="C23" s="135">
        <f t="shared" si="2"/>
        <v>529.3</v>
      </c>
      <c r="D23" s="131">
        <f t="shared" si="6"/>
        <v>529.3</v>
      </c>
      <c r="E23" s="131"/>
      <c r="F23" s="132"/>
      <c r="G23" s="130"/>
      <c r="H23" s="131"/>
      <c r="I23" s="131"/>
      <c r="J23" s="132"/>
      <c r="K23" s="130">
        <f t="shared" si="3"/>
        <v>529.3</v>
      </c>
      <c r="L23" s="131">
        <v>529.3</v>
      </c>
      <c r="M23" s="131"/>
      <c r="N23" s="134"/>
      <c r="O23" s="136"/>
      <c r="P23" s="137"/>
      <c r="Q23" s="137"/>
      <c r="R23" s="138"/>
      <c r="S23" s="130"/>
      <c r="T23" s="131"/>
      <c r="U23" s="131"/>
      <c r="V23" s="134"/>
    </row>
    <row r="24" spans="1:22" ht="12.75">
      <c r="A24" s="246">
        <f t="shared" si="4"/>
        <v>17</v>
      </c>
      <c r="B24" s="259" t="s">
        <v>225</v>
      </c>
      <c r="C24" s="135">
        <f t="shared" si="2"/>
        <v>1437.8</v>
      </c>
      <c r="D24" s="131">
        <f t="shared" si="6"/>
        <v>1437.8</v>
      </c>
      <c r="E24" s="131"/>
      <c r="F24" s="132"/>
      <c r="G24" s="130"/>
      <c r="H24" s="131"/>
      <c r="I24" s="131"/>
      <c r="J24" s="132"/>
      <c r="K24" s="130">
        <f t="shared" si="3"/>
        <v>1437.8</v>
      </c>
      <c r="L24" s="131">
        <v>1437.8</v>
      </c>
      <c r="M24" s="131"/>
      <c r="N24" s="134"/>
      <c r="O24" s="136"/>
      <c r="P24" s="137"/>
      <c r="Q24" s="137"/>
      <c r="R24" s="138"/>
      <c r="S24" s="130"/>
      <c r="T24" s="131"/>
      <c r="U24" s="131"/>
      <c r="V24" s="134"/>
    </row>
    <row r="25" spans="1:22" ht="12.75">
      <c r="A25" s="246">
        <v>18</v>
      </c>
      <c r="B25" s="259" t="s">
        <v>226</v>
      </c>
      <c r="C25" s="135">
        <f t="shared" si="2"/>
        <v>40</v>
      </c>
      <c r="D25" s="131">
        <f t="shared" si="6"/>
        <v>40</v>
      </c>
      <c r="E25" s="131"/>
      <c r="F25" s="132"/>
      <c r="G25" s="130"/>
      <c r="H25" s="131"/>
      <c r="I25" s="131"/>
      <c r="J25" s="132"/>
      <c r="K25" s="130">
        <f t="shared" si="3"/>
        <v>40</v>
      </c>
      <c r="L25" s="131">
        <v>40</v>
      </c>
      <c r="M25" s="131"/>
      <c r="N25" s="134"/>
      <c r="O25" s="136"/>
      <c r="P25" s="137"/>
      <c r="Q25" s="137"/>
      <c r="R25" s="138"/>
      <c r="S25" s="130"/>
      <c r="T25" s="131"/>
      <c r="U25" s="131"/>
      <c r="V25" s="134"/>
    </row>
    <row r="26" spans="1:22" ht="28.5" customHeight="1">
      <c r="A26" s="246">
        <v>20</v>
      </c>
      <c r="B26" s="260" t="s">
        <v>303</v>
      </c>
      <c r="C26" s="135">
        <f t="shared" si="2"/>
        <v>17.1</v>
      </c>
      <c r="D26" s="131">
        <f t="shared" si="6"/>
        <v>17.1</v>
      </c>
      <c r="E26" s="131"/>
      <c r="F26" s="132"/>
      <c r="G26" s="130">
        <f t="shared" si="5"/>
        <v>17.1</v>
      </c>
      <c r="H26" s="131">
        <v>17.1</v>
      </c>
      <c r="I26" s="131"/>
      <c r="J26" s="132"/>
      <c r="K26" s="130"/>
      <c r="L26" s="131"/>
      <c r="M26" s="131"/>
      <c r="N26" s="134"/>
      <c r="O26" s="136"/>
      <c r="P26" s="137"/>
      <c r="Q26" s="137"/>
      <c r="R26" s="138"/>
      <c r="S26" s="130"/>
      <c r="T26" s="131"/>
      <c r="U26" s="131"/>
      <c r="V26" s="134"/>
    </row>
    <row r="27" spans="1:22" ht="12.75">
      <c r="A27" s="246">
        <v>21</v>
      </c>
      <c r="B27" s="259" t="s">
        <v>227</v>
      </c>
      <c r="C27" s="135">
        <f t="shared" si="2"/>
        <v>99</v>
      </c>
      <c r="D27" s="131"/>
      <c r="E27" s="131"/>
      <c r="F27" s="132">
        <f>J27++N27+R27+V27</f>
        <v>99</v>
      </c>
      <c r="G27" s="130">
        <f t="shared" si="5"/>
        <v>99</v>
      </c>
      <c r="H27" s="131"/>
      <c r="I27" s="131"/>
      <c r="J27" s="132">
        <v>99</v>
      </c>
      <c r="K27" s="130"/>
      <c r="L27" s="131"/>
      <c r="M27" s="131"/>
      <c r="N27" s="134"/>
      <c r="O27" s="136"/>
      <c r="P27" s="137"/>
      <c r="Q27" s="137"/>
      <c r="R27" s="138"/>
      <c r="S27" s="130"/>
      <c r="T27" s="131"/>
      <c r="U27" s="131"/>
      <c r="V27" s="134"/>
    </row>
    <row r="28" spans="1:22" ht="12.75">
      <c r="A28" s="246">
        <f t="shared" si="4"/>
        <v>22</v>
      </c>
      <c r="B28" s="261" t="s">
        <v>228</v>
      </c>
      <c r="C28" s="143">
        <f t="shared" si="2"/>
        <v>1</v>
      </c>
      <c r="D28" s="140">
        <f t="shared" si="6"/>
        <v>1</v>
      </c>
      <c r="E28" s="140"/>
      <c r="F28" s="141"/>
      <c r="G28" s="139">
        <f t="shared" si="5"/>
        <v>1</v>
      </c>
      <c r="H28" s="140">
        <f>H29</f>
        <v>1</v>
      </c>
      <c r="I28" s="131"/>
      <c r="J28" s="132"/>
      <c r="K28" s="130"/>
      <c r="L28" s="131"/>
      <c r="M28" s="131"/>
      <c r="N28" s="134"/>
      <c r="O28" s="136"/>
      <c r="P28" s="137"/>
      <c r="Q28" s="137"/>
      <c r="R28" s="138"/>
      <c r="S28" s="130"/>
      <c r="T28" s="131"/>
      <c r="U28" s="131"/>
      <c r="V28" s="134"/>
    </row>
    <row r="29" spans="1:22" ht="12.75">
      <c r="A29" s="246">
        <f t="shared" si="4"/>
        <v>23</v>
      </c>
      <c r="B29" s="262" t="s">
        <v>229</v>
      </c>
      <c r="C29" s="135">
        <f t="shared" si="2"/>
        <v>1</v>
      </c>
      <c r="D29" s="131">
        <f t="shared" si="6"/>
        <v>1</v>
      </c>
      <c r="E29" s="131"/>
      <c r="F29" s="132"/>
      <c r="G29" s="130">
        <f t="shared" si="5"/>
        <v>1</v>
      </c>
      <c r="H29" s="131">
        <v>1</v>
      </c>
      <c r="I29" s="131"/>
      <c r="J29" s="132"/>
      <c r="K29" s="130"/>
      <c r="L29" s="131"/>
      <c r="M29" s="131"/>
      <c r="N29" s="134"/>
      <c r="O29" s="136"/>
      <c r="P29" s="137"/>
      <c r="Q29" s="137"/>
      <c r="R29" s="138"/>
      <c r="S29" s="130"/>
      <c r="T29" s="131"/>
      <c r="U29" s="131"/>
      <c r="V29" s="134"/>
    </row>
    <row r="30" spans="1:22" ht="25.5">
      <c r="A30" s="246">
        <f t="shared" si="4"/>
        <v>24</v>
      </c>
      <c r="B30" s="263" t="s">
        <v>445</v>
      </c>
      <c r="C30" s="143">
        <f t="shared" si="2"/>
        <v>100</v>
      </c>
      <c r="D30" s="140">
        <f t="shared" si="6"/>
        <v>100</v>
      </c>
      <c r="E30" s="140"/>
      <c r="F30" s="141"/>
      <c r="G30" s="139">
        <f t="shared" si="5"/>
        <v>100</v>
      </c>
      <c r="H30" s="140">
        <f>SUM(H31:H37)-H35</f>
        <v>100</v>
      </c>
      <c r="I30" s="140">
        <f>SUM(I31:I37)</f>
        <v>0</v>
      </c>
      <c r="J30" s="132"/>
      <c r="K30" s="130"/>
      <c r="L30" s="131"/>
      <c r="M30" s="131"/>
      <c r="N30" s="134"/>
      <c r="O30" s="136"/>
      <c r="P30" s="137"/>
      <c r="Q30" s="137"/>
      <c r="R30" s="138"/>
      <c r="S30" s="130"/>
      <c r="T30" s="131"/>
      <c r="U30" s="131"/>
      <c r="V30" s="134"/>
    </row>
    <row r="31" spans="1:22" ht="12.75">
      <c r="A31" s="246">
        <f t="shared" si="4"/>
        <v>25</v>
      </c>
      <c r="B31" s="259" t="s">
        <v>230</v>
      </c>
      <c r="C31" s="135">
        <f t="shared" si="2"/>
        <v>5</v>
      </c>
      <c r="D31" s="131">
        <f t="shared" si="6"/>
        <v>5</v>
      </c>
      <c r="E31" s="131"/>
      <c r="F31" s="132"/>
      <c r="G31" s="130">
        <f t="shared" si="5"/>
        <v>5</v>
      </c>
      <c r="H31" s="131">
        <v>5</v>
      </c>
      <c r="I31" s="131"/>
      <c r="J31" s="132"/>
      <c r="K31" s="130"/>
      <c r="L31" s="131"/>
      <c r="M31" s="131"/>
      <c r="N31" s="134"/>
      <c r="O31" s="136"/>
      <c r="P31" s="137"/>
      <c r="Q31" s="137"/>
      <c r="R31" s="138"/>
      <c r="S31" s="130"/>
      <c r="T31" s="131"/>
      <c r="U31" s="131"/>
      <c r="V31" s="134"/>
    </row>
    <row r="32" spans="1:22" ht="12.75">
      <c r="A32" s="246">
        <f t="shared" si="4"/>
        <v>26</v>
      </c>
      <c r="B32" s="259" t="s">
        <v>231</v>
      </c>
      <c r="C32" s="135">
        <f t="shared" si="2"/>
        <v>40</v>
      </c>
      <c r="D32" s="131">
        <f t="shared" si="6"/>
        <v>40</v>
      </c>
      <c r="E32" s="131"/>
      <c r="F32" s="132"/>
      <c r="G32" s="130">
        <f t="shared" si="5"/>
        <v>40</v>
      </c>
      <c r="H32" s="131">
        <v>40</v>
      </c>
      <c r="I32" s="131"/>
      <c r="J32" s="132"/>
      <c r="K32" s="130"/>
      <c r="L32" s="131"/>
      <c r="M32" s="131"/>
      <c r="N32" s="134"/>
      <c r="O32" s="136"/>
      <c r="P32" s="137"/>
      <c r="Q32" s="137"/>
      <c r="R32" s="138"/>
      <c r="S32" s="130"/>
      <c r="T32" s="131"/>
      <c r="U32" s="131"/>
      <c r="V32" s="134"/>
    </row>
    <row r="33" spans="1:22" ht="12.75">
      <c r="A33" s="246">
        <v>27</v>
      </c>
      <c r="B33" s="259" t="s">
        <v>232</v>
      </c>
      <c r="C33" s="135">
        <f t="shared" si="2"/>
        <v>10</v>
      </c>
      <c r="D33" s="131">
        <f t="shared" si="6"/>
        <v>10</v>
      </c>
      <c r="E33" s="131"/>
      <c r="F33" s="132"/>
      <c r="G33" s="130">
        <f t="shared" si="5"/>
        <v>10</v>
      </c>
      <c r="H33" s="131">
        <v>10</v>
      </c>
      <c r="I33" s="131"/>
      <c r="J33" s="132"/>
      <c r="K33" s="130"/>
      <c r="L33" s="131"/>
      <c r="M33" s="131"/>
      <c r="N33" s="134"/>
      <c r="O33" s="136"/>
      <c r="P33" s="137"/>
      <c r="Q33" s="137"/>
      <c r="R33" s="138"/>
      <c r="S33" s="130"/>
      <c r="T33" s="131"/>
      <c r="U33" s="131"/>
      <c r="V33" s="134"/>
    </row>
    <row r="34" spans="1:22" ht="24" customHeight="1">
      <c r="A34" s="246">
        <v>28</v>
      </c>
      <c r="B34" s="259" t="s">
        <v>310</v>
      </c>
      <c r="C34" s="135">
        <f t="shared" si="2"/>
        <v>10</v>
      </c>
      <c r="D34" s="131">
        <f t="shared" si="6"/>
        <v>10</v>
      </c>
      <c r="E34" s="131"/>
      <c r="F34" s="132"/>
      <c r="G34" s="130">
        <f t="shared" si="5"/>
        <v>10</v>
      </c>
      <c r="H34" s="131">
        <v>10</v>
      </c>
      <c r="I34" s="131"/>
      <c r="J34" s="132"/>
      <c r="K34" s="130"/>
      <c r="L34" s="131"/>
      <c r="M34" s="131"/>
      <c r="N34" s="134"/>
      <c r="O34" s="136"/>
      <c r="P34" s="137"/>
      <c r="Q34" s="137"/>
      <c r="R34" s="138"/>
      <c r="S34" s="130"/>
      <c r="T34" s="131"/>
      <c r="U34" s="131"/>
      <c r="V34" s="134"/>
    </row>
    <row r="35" spans="1:22" ht="12" customHeight="1">
      <c r="A35" s="246">
        <f t="shared" si="4"/>
        <v>29</v>
      </c>
      <c r="B35" s="259" t="s">
        <v>233</v>
      </c>
      <c r="C35" s="135">
        <f t="shared" si="2"/>
        <v>2</v>
      </c>
      <c r="D35" s="131">
        <f t="shared" si="6"/>
        <v>2</v>
      </c>
      <c r="E35" s="131"/>
      <c r="F35" s="132"/>
      <c r="G35" s="130">
        <f t="shared" si="5"/>
        <v>2</v>
      </c>
      <c r="H35" s="131">
        <v>2</v>
      </c>
      <c r="I35" s="131"/>
      <c r="J35" s="132"/>
      <c r="K35" s="130"/>
      <c r="L35" s="131"/>
      <c r="M35" s="131"/>
      <c r="N35" s="134"/>
      <c r="O35" s="136"/>
      <c r="P35" s="137"/>
      <c r="Q35" s="137"/>
      <c r="R35" s="138"/>
      <c r="S35" s="130"/>
      <c r="T35" s="131"/>
      <c r="U35" s="131"/>
      <c r="V35" s="134"/>
    </row>
    <row r="36" spans="1:22" ht="12.75">
      <c r="A36" s="246">
        <f t="shared" si="4"/>
        <v>30</v>
      </c>
      <c r="B36" s="259" t="s">
        <v>234</v>
      </c>
      <c r="C36" s="135">
        <f t="shared" si="2"/>
        <v>25</v>
      </c>
      <c r="D36" s="131">
        <f t="shared" si="6"/>
        <v>25</v>
      </c>
      <c r="E36" s="131"/>
      <c r="F36" s="132"/>
      <c r="G36" s="130">
        <f t="shared" si="5"/>
        <v>25</v>
      </c>
      <c r="H36" s="131">
        <v>25</v>
      </c>
      <c r="I36" s="131"/>
      <c r="J36" s="132"/>
      <c r="K36" s="130"/>
      <c r="L36" s="131"/>
      <c r="M36" s="131"/>
      <c r="N36" s="134"/>
      <c r="O36" s="136"/>
      <c r="P36" s="137"/>
      <c r="Q36" s="137"/>
      <c r="R36" s="138"/>
      <c r="S36" s="130"/>
      <c r="T36" s="131"/>
      <c r="U36" s="131"/>
      <c r="V36" s="134"/>
    </row>
    <row r="37" spans="1:22" ht="12.75">
      <c r="A37" s="246">
        <f t="shared" si="4"/>
        <v>31</v>
      </c>
      <c r="B37" s="259" t="s">
        <v>235</v>
      </c>
      <c r="C37" s="135">
        <f t="shared" si="2"/>
        <v>10</v>
      </c>
      <c r="D37" s="131">
        <f t="shared" si="6"/>
        <v>10</v>
      </c>
      <c r="E37" s="131"/>
      <c r="F37" s="132"/>
      <c r="G37" s="130">
        <f t="shared" si="5"/>
        <v>10</v>
      </c>
      <c r="H37" s="131">
        <v>10</v>
      </c>
      <c r="I37" s="131"/>
      <c r="J37" s="132"/>
      <c r="K37" s="130"/>
      <c r="L37" s="131"/>
      <c r="M37" s="131"/>
      <c r="N37" s="134"/>
      <c r="O37" s="136"/>
      <c r="P37" s="137"/>
      <c r="Q37" s="137"/>
      <c r="R37" s="138"/>
      <c r="S37" s="130"/>
      <c r="T37" s="131"/>
      <c r="U37" s="131"/>
      <c r="V37" s="134"/>
    </row>
    <row r="38" spans="1:22" ht="25.5">
      <c r="A38" s="246">
        <v>32</v>
      </c>
      <c r="B38" s="263" t="s">
        <v>236</v>
      </c>
      <c r="C38" s="143">
        <f t="shared" si="2"/>
        <v>666</v>
      </c>
      <c r="D38" s="140">
        <f t="shared" si="6"/>
        <v>666</v>
      </c>
      <c r="E38" s="140"/>
      <c r="F38" s="141"/>
      <c r="G38" s="139">
        <f t="shared" si="5"/>
        <v>591</v>
      </c>
      <c r="H38" s="140">
        <f>SUM(H39:H43)</f>
        <v>591</v>
      </c>
      <c r="I38" s="131"/>
      <c r="J38" s="132"/>
      <c r="K38" s="139"/>
      <c r="L38" s="140"/>
      <c r="M38" s="131"/>
      <c r="N38" s="134"/>
      <c r="O38" s="136"/>
      <c r="P38" s="137"/>
      <c r="Q38" s="137"/>
      <c r="R38" s="138"/>
      <c r="S38" s="139">
        <f>T38+V38</f>
        <v>75</v>
      </c>
      <c r="T38" s="140">
        <f>SUM(T39:T43)</f>
        <v>75</v>
      </c>
      <c r="U38" s="131"/>
      <c r="V38" s="134"/>
    </row>
    <row r="39" spans="1:22" ht="12.75">
      <c r="A39" s="246">
        <f t="shared" si="4"/>
        <v>33</v>
      </c>
      <c r="B39" s="259" t="s">
        <v>237</v>
      </c>
      <c r="C39" s="135">
        <f t="shared" si="2"/>
        <v>10</v>
      </c>
      <c r="D39" s="131">
        <f t="shared" si="6"/>
        <v>10</v>
      </c>
      <c r="E39" s="131"/>
      <c r="F39" s="132"/>
      <c r="G39" s="130">
        <f t="shared" si="5"/>
        <v>10</v>
      </c>
      <c r="H39" s="131">
        <v>10</v>
      </c>
      <c r="I39" s="131"/>
      <c r="J39" s="132"/>
      <c r="K39" s="130"/>
      <c r="L39" s="131"/>
      <c r="M39" s="131"/>
      <c r="N39" s="134"/>
      <c r="O39" s="136"/>
      <c r="P39" s="137"/>
      <c r="Q39" s="137"/>
      <c r="R39" s="138"/>
      <c r="S39" s="130"/>
      <c r="T39" s="131"/>
      <c r="U39" s="131"/>
      <c r="V39" s="134"/>
    </row>
    <row r="40" spans="1:22" ht="25.5">
      <c r="A40" s="246">
        <v>34</v>
      </c>
      <c r="B40" s="259" t="s">
        <v>446</v>
      </c>
      <c r="C40" s="135">
        <f t="shared" si="2"/>
        <v>100</v>
      </c>
      <c r="D40" s="131">
        <f t="shared" si="6"/>
        <v>100</v>
      </c>
      <c r="E40" s="131"/>
      <c r="F40" s="132"/>
      <c r="G40" s="130">
        <f t="shared" si="5"/>
        <v>100</v>
      </c>
      <c r="H40" s="131">
        <v>100</v>
      </c>
      <c r="I40" s="131"/>
      <c r="J40" s="132"/>
      <c r="K40" s="130"/>
      <c r="L40" s="131"/>
      <c r="M40" s="131"/>
      <c r="N40" s="134"/>
      <c r="O40" s="136"/>
      <c r="P40" s="137"/>
      <c r="Q40" s="137"/>
      <c r="R40" s="138"/>
      <c r="S40" s="130"/>
      <c r="T40" s="131"/>
      <c r="U40" s="131"/>
      <c r="V40" s="134"/>
    </row>
    <row r="41" spans="1:22" ht="24.75" customHeight="1">
      <c r="A41" s="246">
        <v>35</v>
      </c>
      <c r="B41" s="259" t="s">
        <v>238</v>
      </c>
      <c r="C41" s="135">
        <f t="shared" si="2"/>
        <v>480</v>
      </c>
      <c r="D41" s="131">
        <f t="shared" si="6"/>
        <v>480</v>
      </c>
      <c r="E41" s="131"/>
      <c r="F41" s="132"/>
      <c r="G41" s="130">
        <f t="shared" si="5"/>
        <v>480</v>
      </c>
      <c r="H41" s="131">
        <v>480</v>
      </c>
      <c r="I41" s="131"/>
      <c r="J41" s="132"/>
      <c r="K41" s="130"/>
      <c r="L41" s="131"/>
      <c r="M41" s="131"/>
      <c r="N41" s="134"/>
      <c r="O41" s="136"/>
      <c r="P41" s="137"/>
      <c r="Q41" s="137"/>
      <c r="R41" s="138"/>
      <c r="S41" s="130"/>
      <c r="T41" s="131"/>
      <c r="U41" s="131"/>
      <c r="V41" s="134"/>
    </row>
    <row r="42" spans="1:22" ht="12.75">
      <c r="A42" s="246">
        <v>36</v>
      </c>
      <c r="B42" s="259" t="s">
        <v>239</v>
      </c>
      <c r="C42" s="135">
        <f t="shared" si="2"/>
        <v>1</v>
      </c>
      <c r="D42" s="131">
        <f t="shared" si="6"/>
        <v>1</v>
      </c>
      <c r="E42" s="131"/>
      <c r="F42" s="132"/>
      <c r="G42" s="130">
        <f t="shared" si="5"/>
        <v>1</v>
      </c>
      <c r="H42" s="131">
        <v>1</v>
      </c>
      <c r="I42" s="131"/>
      <c r="J42" s="132"/>
      <c r="K42" s="130"/>
      <c r="L42" s="131"/>
      <c r="M42" s="131"/>
      <c r="N42" s="134"/>
      <c r="O42" s="136"/>
      <c r="P42" s="137"/>
      <c r="Q42" s="137"/>
      <c r="R42" s="138"/>
      <c r="S42" s="130"/>
      <c r="T42" s="131"/>
      <c r="U42" s="131"/>
      <c r="V42" s="134"/>
    </row>
    <row r="43" spans="1:22" ht="24" customHeight="1">
      <c r="A43" s="246">
        <f t="shared" si="4"/>
        <v>37</v>
      </c>
      <c r="B43" s="259" t="s">
        <v>240</v>
      </c>
      <c r="C43" s="135">
        <f t="shared" si="2"/>
        <v>75</v>
      </c>
      <c r="D43" s="131">
        <f t="shared" si="6"/>
        <v>75</v>
      </c>
      <c r="E43" s="131"/>
      <c r="F43" s="132"/>
      <c r="G43" s="130"/>
      <c r="H43" s="131"/>
      <c r="I43" s="131"/>
      <c r="J43" s="132"/>
      <c r="K43" s="130"/>
      <c r="L43" s="131"/>
      <c r="M43" s="131"/>
      <c r="N43" s="134"/>
      <c r="O43" s="136"/>
      <c r="P43" s="137"/>
      <c r="Q43" s="137"/>
      <c r="R43" s="138"/>
      <c r="S43" s="30">
        <f>T43+V43</f>
        <v>75</v>
      </c>
      <c r="T43" s="131">
        <v>75</v>
      </c>
      <c r="U43" s="131"/>
      <c r="V43" s="134"/>
    </row>
    <row r="44" spans="1:22" ht="12.75">
      <c r="A44" s="246">
        <f t="shared" si="4"/>
        <v>38</v>
      </c>
      <c r="B44" s="261" t="s">
        <v>241</v>
      </c>
      <c r="C44" s="143">
        <f t="shared" si="2"/>
        <v>6710</v>
      </c>
      <c r="D44" s="140">
        <f t="shared" si="6"/>
        <v>740</v>
      </c>
      <c r="E44" s="140">
        <f>I44+M44+Q44+U44</f>
        <v>76.4</v>
      </c>
      <c r="F44" s="140">
        <f>J44+N44+R44+V44</f>
        <v>5970</v>
      </c>
      <c r="G44" s="139">
        <f>G45+G48+G49+G50+G51+G52+G53</f>
        <v>5172.1</v>
      </c>
      <c r="H44" s="139">
        <f>H45+H48+H49+H50+H51+H52+H53</f>
        <v>702.1</v>
      </c>
      <c r="I44" s="139">
        <f>I45+I48+I49+I50+I51+I52+I53</f>
        <v>76.4</v>
      </c>
      <c r="J44" s="141">
        <f>J45+J49+J50</f>
        <v>4470</v>
      </c>
      <c r="K44" s="139">
        <f>K45+K49+K50+K51</f>
        <v>1537.9</v>
      </c>
      <c r="L44" s="140">
        <f>L45+L49+L50+L51</f>
        <v>37.9</v>
      </c>
      <c r="M44" s="131"/>
      <c r="N44" s="142">
        <f>N45+N49+N50</f>
        <v>1500</v>
      </c>
      <c r="O44" s="136"/>
      <c r="P44" s="137"/>
      <c r="Q44" s="137"/>
      <c r="R44" s="138"/>
      <c r="S44" s="130"/>
      <c r="T44" s="131"/>
      <c r="U44" s="131"/>
      <c r="V44" s="134"/>
    </row>
    <row r="45" spans="1:22" ht="25.5" customHeight="1">
      <c r="A45" s="246">
        <f t="shared" si="4"/>
        <v>39</v>
      </c>
      <c r="B45" s="262" t="s">
        <v>242</v>
      </c>
      <c r="C45" s="135">
        <f t="shared" si="2"/>
        <v>5970</v>
      </c>
      <c r="D45" s="131"/>
      <c r="E45" s="131"/>
      <c r="F45" s="131">
        <f>J45+N45+R45+V45</f>
        <v>5970</v>
      </c>
      <c r="G45" s="130">
        <f t="shared" si="5"/>
        <v>4470</v>
      </c>
      <c r="H45" s="131"/>
      <c r="I45" s="131"/>
      <c r="J45" s="132">
        <v>4470</v>
      </c>
      <c r="K45" s="130">
        <f>L45+N45</f>
        <v>1500</v>
      </c>
      <c r="L45" s="131"/>
      <c r="M45" s="131"/>
      <c r="N45" s="134">
        <f>N46</f>
        <v>1500</v>
      </c>
      <c r="O45" s="136"/>
      <c r="P45" s="137"/>
      <c r="Q45" s="137"/>
      <c r="R45" s="138"/>
      <c r="S45" s="130"/>
      <c r="T45" s="131"/>
      <c r="U45" s="131"/>
      <c r="V45" s="134"/>
    </row>
    <row r="46" spans="1:22" ht="12.75">
      <c r="A46" s="246">
        <v>40</v>
      </c>
      <c r="B46" s="264" t="s">
        <v>243</v>
      </c>
      <c r="C46" s="135">
        <f t="shared" si="2"/>
        <v>1500</v>
      </c>
      <c r="D46" s="131"/>
      <c r="E46" s="131"/>
      <c r="F46" s="131">
        <f>J46+N46+R46+V46</f>
        <v>1500</v>
      </c>
      <c r="G46" s="130"/>
      <c r="H46" s="131"/>
      <c r="I46" s="131"/>
      <c r="J46" s="132"/>
      <c r="K46" s="130">
        <f>L46+N46</f>
        <v>1500</v>
      </c>
      <c r="L46" s="131"/>
      <c r="M46" s="131"/>
      <c r="N46" s="134">
        <v>1500</v>
      </c>
      <c r="O46" s="136"/>
      <c r="P46" s="137"/>
      <c r="Q46" s="137"/>
      <c r="R46" s="138"/>
      <c r="S46" s="130"/>
      <c r="T46" s="131"/>
      <c r="U46" s="131"/>
      <c r="V46" s="134"/>
    </row>
    <row r="47" spans="1:22" ht="24.75" customHeight="1">
      <c r="A47" s="246">
        <v>41</v>
      </c>
      <c r="B47" s="262" t="s">
        <v>447</v>
      </c>
      <c r="C47" s="135">
        <f t="shared" si="2"/>
        <v>3200</v>
      </c>
      <c r="D47" s="131"/>
      <c r="E47" s="131"/>
      <c r="F47" s="131">
        <f>J47+N47+R47+V47</f>
        <v>3200</v>
      </c>
      <c r="G47" s="130">
        <f t="shared" si="5"/>
        <v>3200</v>
      </c>
      <c r="H47" s="131"/>
      <c r="I47" s="131"/>
      <c r="J47" s="132">
        <v>3200</v>
      </c>
      <c r="K47" s="130"/>
      <c r="L47" s="131"/>
      <c r="M47" s="131"/>
      <c r="N47" s="134"/>
      <c r="O47" s="136"/>
      <c r="P47" s="137"/>
      <c r="Q47" s="137"/>
      <c r="R47" s="138"/>
      <c r="S47" s="130"/>
      <c r="T47" s="131"/>
      <c r="U47" s="131"/>
      <c r="V47" s="134"/>
    </row>
    <row r="48" spans="1:22" ht="25.5">
      <c r="A48" s="246">
        <v>42</v>
      </c>
      <c r="B48" s="265" t="s">
        <v>244</v>
      </c>
      <c r="C48" s="135">
        <f t="shared" si="2"/>
        <v>400</v>
      </c>
      <c r="D48" s="131">
        <f aca="true" t="shared" si="7" ref="D48:D88">H48+L48+P48+T48</f>
        <v>400</v>
      </c>
      <c r="E48" s="131"/>
      <c r="F48" s="132"/>
      <c r="G48" s="130">
        <f t="shared" si="5"/>
        <v>400</v>
      </c>
      <c r="H48" s="131">
        <v>400</v>
      </c>
      <c r="I48" s="131"/>
      <c r="J48" s="132"/>
      <c r="K48" s="130"/>
      <c r="L48" s="131"/>
      <c r="M48" s="131"/>
      <c r="N48" s="134"/>
      <c r="O48" s="136"/>
      <c r="P48" s="137"/>
      <c r="Q48" s="137"/>
      <c r="R48" s="138"/>
      <c r="S48" s="130"/>
      <c r="T48" s="131"/>
      <c r="U48" s="131"/>
      <c r="V48" s="134"/>
    </row>
    <row r="49" spans="1:22" ht="26.25" customHeight="1">
      <c r="A49" s="246">
        <f t="shared" si="4"/>
        <v>43</v>
      </c>
      <c r="B49" s="262" t="s">
        <v>245</v>
      </c>
      <c r="C49" s="135">
        <f t="shared" si="2"/>
        <v>150</v>
      </c>
      <c r="D49" s="131">
        <f t="shared" si="7"/>
        <v>150</v>
      </c>
      <c r="E49" s="131"/>
      <c r="F49" s="132"/>
      <c r="G49" s="130">
        <f t="shared" si="5"/>
        <v>150</v>
      </c>
      <c r="H49" s="131">
        <v>150</v>
      </c>
      <c r="I49" s="131"/>
      <c r="J49" s="132"/>
      <c r="K49" s="130"/>
      <c r="L49" s="131"/>
      <c r="M49" s="131"/>
      <c r="N49" s="134"/>
      <c r="O49" s="136"/>
      <c r="P49" s="137"/>
      <c r="Q49" s="137"/>
      <c r="R49" s="138"/>
      <c r="S49" s="130"/>
      <c r="T49" s="131"/>
      <c r="U49" s="131"/>
      <c r="V49" s="134"/>
    </row>
    <row r="50" spans="1:22" ht="12.75">
      <c r="A50" s="246">
        <f t="shared" si="4"/>
        <v>44</v>
      </c>
      <c r="B50" s="259" t="s">
        <v>246</v>
      </c>
      <c r="C50" s="135">
        <f t="shared" si="2"/>
        <v>2.1</v>
      </c>
      <c r="D50" s="131">
        <f t="shared" si="7"/>
        <v>2.1</v>
      </c>
      <c r="E50" s="131"/>
      <c r="F50" s="132"/>
      <c r="G50" s="130">
        <f t="shared" si="5"/>
        <v>2.1</v>
      </c>
      <c r="H50" s="131">
        <v>2.1</v>
      </c>
      <c r="I50" s="131"/>
      <c r="J50" s="132"/>
      <c r="K50" s="130"/>
      <c r="L50" s="131"/>
      <c r="M50" s="131"/>
      <c r="N50" s="134"/>
      <c r="O50" s="136"/>
      <c r="P50" s="137"/>
      <c r="Q50" s="137"/>
      <c r="R50" s="138"/>
      <c r="S50" s="130"/>
      <c r="T50" s="131"/>
      <c r="U50" s="131"/>
      <c r="V50" s="134"/>
    </row>
    <row r="51" spans="1:22" ht="15" customHeight="1">
      <c r="A51" s="246">
        <f t="shared" si="4"/>
        <v>45</v>
      </c>
      <c r="B51" s="259" t="s">
        <v>217</v>
      </c>
      <c r="C51" s="135">
        <f t="shared" si="2"/>
        <v>37.9</v>
      </c>
      <c r="D51" s="131">
        <f t="shared" si="7"/>
        <v>37.9</v>
      </c>
      <c r="E51" s="131"/>
      <c r="F51" s="132"/>
      <c r="G51" s="130"/>
      <c r="H51" s="131"/>
      <c r="I51" s="131"/>
      <c r="J51" s="132"/>
      <c r="K51" s="130">
        <f>L51+N51</f>
        <v>37.9</v>
      </c>
      <c r="L51" s="131">
        <v>37.9</v>
      </c>
      <c r="M51" s="131"/>
      <c r="N51" s="134"/>
      <c r="O51" s="136"/>
      <c r="P51" s="137"/>
      <c r="Q51" s="137"/>
      <c r="R51" s="138"/>
      <c r="S51" s="130"/>
      <c r="T51" s="131"/>
      <c r="U51" s="131"/>
      <c r="V51" s="134"/>
    </row>
    <row r="52" spans="1:22" ht="12.75">
      <c r="A52" s="246">
        <f t="shared" si="4"/>
        <v>46</v>
      </c>
      <c r="B52" s="259" t="s">
        <v>247</v>
      </c>
      <c r="C52" s="135">
        <f t="shared" si="2"/>
        <v>50</v>
      </c>
      <c r="D52" s="131">
        <f t="shared" si="7"/>
        <v>50</v>
      </c>
      <c r="E52" s="131"/>
      <c r="F52" s="132"/>
      <c r="G52" s="130">
        <f t="shared" si="5"/>
        <v>50</v>
      </c>
      <c r="H52" s="131">
        <v>50</v>
      </c>
      <c r="I52" s="131"/>
      <c r="J52" s="132"/>
      <c r="K52" s="130"/>
      <c r="L52" s="131"/>
      <c r="M52" s="131"/>
      <c r="N52" s="134"/>
      <c r="O52" s="136"/>
      <c r="P52" s="137"/>
      <c r="Q52" s="137"/>
      <c r="R52" s="138"/>
      <c r="S52" s="130"/>
      <c r="T52" s="131"/>
      <c r="U52" s="131"/>
      <c r="V52" s="134"/>
    </row>
    <row r="53" spans="1:22" ht="12.75">
      <c r="A53" s="246">
        <v>47</v>
      </c>
      <c r="B53" s="259" t="s">
        <v>248</v>
      </c>
      <c r="C53" s="135">
        <f t="shared" si="2"/>
        <v>100</v>
      </c>
      <c r="D53" s="131">
        <f t="shared" si="7"/>
        <v>100</v>
      </c>
      <c r="E53" s="131">
        <f>I53+M53+Q53+U53</f>
        <v>76.4</v>
      </c>
      <c r="F53" s="132"/>
      <c r="G53" s="130">
        <f t="shared" si="5"/>
        <v>100</v>
      </c>
      <c r="H53" s="131">
        <v>100</v>
      </c>
      <c r="I53" s="133">
        <v>76.4</v>
      </c>
      <c r="J53" s="132"/>
      <c r="K53" s="130"/>
      <c r="L53" s="131"/>
      <c r="M53" s="131"/>
      <c r="N53" s="134"/>
      <c r="O53" s="136"/>
      <c r="P53" s="137"/>
      <c r="Q53" s="137"/>
      <c r="R53" s="138"/>
      <c r="S53" s="130"/>
      <c r="T53" s="131"/>
      <c r="U53" s="131"/>
      <c r="V53" s="134"/>
    </row>
    <row r="54" spans="1:22" ht="25.5">
      <c r="A54" s="246">
        <v>48</v>
      </c>
      <c r="B54" s="263" t="s">
        <v>249</v>
      </c>
      <c r="C54" s="143">
        <f t="shared" si="2"/>
        <v>100</v>
      </c>
      <c r="D54" s="140">
        <f t="shared" si="7"/>
        <v>100</v>
      </c>
      <c r="E54" s="140"/>
      <c r="F54" s="141"/>
      <c r="G54" s="139">
        <f t="shared" si="5"/>
        <v>100</v>
      </c>
      <c r="H54" s="140">
        <f>SUM(H55:H57)</f>
        <v>100</v>
      </c>
      <c r="I54" s="131"/>
      <c r="J54" s="132"/>
      <c r="K54" s="130"/>
      <c r="L54" s="131"/>
      <c r="M54" s="131"/>
      <c r="N54" s="134"/>
      <c r="O54" s="136"/>
      <c r="P54" s="137"/>
      <c r="Q54" s="137"/>
      <c r="R54" s="138"/>
      <c r="S54" s="130"/>
      <c r="T54" s="131"/>
      <c r="U54" s="131"/>
      <c r="V54" s="134"/>
    </row>
    <row r="55" spans="1:22" ht="25.5" customHeight="1">
      <c r="A55" s="246">
        <f t="shared" si="4"/>
        <v>49</v>
      </c>
      <c r="B55" s="259" t="s">
        <v>443</v>
      </c>
      <c r="C55" s="135">
        <f t="shared" si="2"/>
        <v>50</v>
      </c>
      <c r="D55" s="131">
        <f t="shared" si="7"/>
        <v>50</v>
      </c>
      <c r="E55" s="131"/>
      <c r="F55" s="132"/>
      <c r="G55" s="130">
        <f t="shared" si="5"/>
        <v>50</v>
      </c>
      <c r="H55" s="131">
        <v>50</v>
      </c>
      <c r="I55" s="131"/>
      <c r="J55" s="132"/>
      <c r="K55" s="130"/>
      <c r="L55" s="131"/>
      <c r="M55" s="131"/>
      <c r="N55" s="134"/>
      <c r="O55" s="136"/>
      <c r="P55" s="137"/>
      <c r="Q55" s="137"/>
      <c r="R55" s="138"/>
      <c r="S55" s="130"/>
      <c r="T55" s="131"/>
      <c r="U55" s="131"/>
      <c r="V55" s="134"/>
    </row>
    <row r="56" spans="1:22" ht="24.75" customHeight="1">
      <c r="A56" s="246">
        <f t="shared" si="4"/>
        <v>50</v>
      </c>
      <c r="B56" s="259" t="s">
        <v>442</v>
      </c>
      <c r="C56" s="135">
        <f t="shared" si="2"/>
        <v>22</v>
      </c>
      <c r="D56" s="131">
        <f t="shared" si="7"/>
        <v>22</v>
      </c>
      <c r="E56" s="131"/>
      <c r="F56" s="132"/>
      <c r="G56" s="130">
        <f t="shared" si="5"/>
        <v>22</v>
      </c>
      <c r="H56" s="131">
        <v>22</v>
      </c>
      <c r="I56" s="131"/>
      <c r="J56" s="132"/>
      <c r="K56" s="130"/>
      <c r="L56" s="131"/>
      <c r="M56" s="131"/>
      <c r="N56" s="134"/>
      <c r="O56" s="136"/>
      <c r="P56" s="137"/>
      <c r="Q56" s="137"/>
      <c r="R56" s="138"/>
      <c r="S56" s="130"/>
      <c r="T56" s="131"/>
      <c r="U56" s="131"/>
      <c r="V56" s="134"/>
    </row>
    <row r="57" spans="1:22" ht="12.75">
      <c r="A57" s="246">
        <f t="shared" si="4"/>
        <v>51</v>
      </c>
      <c r="B57" s="259" t="s">
        <v>250</v>
      </c>
      <c r="C57" s="135">
        <f t="shared" si="2"/>
        <v>28</v>
      </c>
      <c r="D57" s="131">
        <f t="shared" si="7"/>
        <v>28</v>
      </c>
      <c r="E57" s="131"/>
      <c r="F57" s="132"/>
      <c r="G57" s="130">
        <f t="shared" si="5"/>
        <v>28</v>
      </c>
      <c r="H57" s="131">
        <v>28</v>
      </c>
      <c r="I57" s="131"/>
      <c r="J57" s="132"/>
      <c r="K57" s="130"/>
      <c r="L57" s="131"/>
      <c r="M57" s="131"/>
      <c r="N57" s="134"/>
      <c r="O57" s="136"/>
      <c r="P57" s="137"/>
      <c r="Q57" s="137"/>
      <c r="R57" s="138"/>
      <c r="S57" s="130"/>
      <c r="T57" s="131"/>
      <c r="U57" s="131"/>
      <c r="V57" s="134"/>
    </row>
    <row r="58" spans="1:22" ht="25.5">
      <c r="A58" s="246">
        <f>+A57+1</f>
        <v>52</v>
      </c>
      <c r="B58" s="263" t="s">
        <v>251</v>
      </c>
      <c r="C58" s="143">
        <f t="shared" si="2"/>
        <v>459</v>
      </c>
      <c r="D58" s="140">
        <f t="shared" si="7"/>
        <v>459</v>
      </c>
      <c r="E58" s="140"/>
      <c r="F58" s="141"/>
      <c r="G58" s="139">
        <f t="shared" si="5"/>
        <v>89</v>
      </c>
      <c r="H58" s="140">
        <f>SUM(H59:H63)</f>
        <v>89</v>
      </c>
      <c r="I58" s="131"/>
      <c r="J58" s="132"/>
      <c r="K58" s="130"/>
      <c r="L58" s="131"/>
      <c r="M58" s="131"/>
      <c r="N58" s="134"/>
      <c r="O58" s="136"/>
      <c r="P58" s="137"/>
      <c r="Q58" s="137"/>
      <c r="R58" s="138"/>
      <c r="S58" s="139">
        <f>T58+V58</f>
        <v>370</v>
      </c>
      <c r="T58" s="140">
        <f>SUM(T59:T63)</f>
        <v>370</v>
      </c>
      <c r="U58" s="131"/>
      <c r="V58" s="134"/>
    </row>
    <row r="59" spans="1:22" ht="12.75" customHeight="1">
      <c r="A59" s="246">
        <f t="shared" si="4"/>
        <v>53</v>
      </c>
      <c r="B59" s="259" t="s">
        <v>252</v>
      </c>
      <c r="C59" s="135">
        <f t="shared" si="2"/>
        <v>4</v>
      </c>
      <c r="D59" s="131">
        <f t="shared" si="7"/>
        <v>4</v>
      </c>
      <c r="E59" s="131"/>
      <c r="F59" s="132"/>
      <c r="G59" s="130">
        <f t="shared" si="5"/>
        <v>4</v>
      </c>
      <c r="H59" s="131">
        <v>4</v>
      </c>
      <c r="I59" s="131"/>
      <c r="J59" s="132"/>
      <c r="K59" s="130"/>
      <c r="L59" s="131"/>
      <c r="M59" s="131"/>
      <c r="N59" s="134"/>
      <c r="O59" s="136"/>
      <c r="P59" s="137"/>
      <c r="Q59" s="137"/>
      <c r="R59" s="138"/>
      <c r="S59" s="130"/>
      <c r="T59" s="131"/>
      <c r="U59" s="131"/>
      <c r="V59" s="134"/>
    </row>
    <row r="60" spans="1:22" ht="12.75" customHeight="1">
      <c r="A60" s="246">
        <f t="shared" si="4"/>
        <v>54</v>
      </c>
      <c r="B60" s="259" t="s">
        <v>253</v>
      </c>
      <c r="C60" s="135">
        <f t="shared" si="2"/>
        <v>5</v>
      </c>
      <c r="D60" s="131">
        <f t="shared" si="7"/>
        <v>5</v>
      </c>
      <c r="E60" s="131"/>
      <c r="F60" s="132"/>
      <c r="G60" s="130">
        <f t="shared" si="5"/>
        <v>5</v>
      </c>
      <c r="H60" s="131">
        <v>5</v>
      </c>
      <c r="I60" s="131"/>
      <c r="J60" s="132"/>
      <c r="K60" s="130"/>
      <c r="L60" s="131"/>
      <c r="M60" s="131"/>
      <c r="N60" s="134"/>
      <c r="O60" s="136"/>
      <c r="P60" s="137"/>
      <c r="Q60" s="137"/>
      <c r="R60" s="138"/>
      <c r="S60" s="130"/>
      <c r="T60" s="131"/>
      <c r="U60" s="131"/>
      <c r="V60" s="134"/>
    </row>
    <row r="61" spans="1:22" ht="37.5" customHeight="1">
      <c r="A61" s="246">
        <f t="shared" si="4"/>
        <v>55</v>
      </c>
      <c r="B61" s="259" t="s">
        <v>254</v>
      </c>
      <c r="C61" s="135">
        <f t="shared" si="2"/>
        <v>40</v>
      </c>
      <c r="D61" s="131">
        <f t="shared" si="7"/>
        <v>40</v>
      </c>
      <c r="E61" s="131"/>
      <c r="F61" s="132"/>
      <c r="G61" s="130">
        <f t="shared" si="5"/>
        <v>40</v>
      </c>
      <c r="H61" s="131">
        <v>40</v>
      </c>
      <c r="I61" s="131"/>
      <c r="J61" s="132"/>
      <c r="K61" s="130"/>
      <c r="L61" s="131"/>
      <c r="M61" s="131"/>
      <c r="N61" s="134"/>
      <c r="O61" s="136"/>
      <c r="P61" s="137"/>
      <c r="Q61" s="137"/>
      <c r="R61" s="138"/>
      <c r="S61" s="130"/>
      <c r="T61" s="131"/>
      <c r="U61" s="131"/>
      <c r="V61" s="134"/>
    </row>
    <row r="62" spans="1:22" ht="12.75">
      <c r="A62" s="246">
        <f t="shared" si="4"/>
        <v>56</v>
      </c>
      <c r="B62" s="259" t="s">
        <v>448</v>
      </c>
      <c r="C62" s="135">
        <f t="shared" si="2"/>
        <v>40</v>
      </c>
      <c r="D62" s="131">
        <f t="shared" si="7"/>
        <v>40</v>
      </c>
      <c r="E62" s="131"/>
      <c r="F62" s="132"/>
      <c r="G62" s="130">
        <f t="shared" si="5"/>
        <v>40</v>
      </c>
      <c r="H62" s="131">
        <v>40</v>
      </c>
      <c r="I62" s="131"/>
      <c r="J62" s="132"/>
      <c r="K62" s="130"/>
      <c r="L62" s="131"/>
      <c r="M62" s="131"/>
      <c r="N62" s="134"/>
      <c r="O62" s="136"/>
      <c r="P62" s="137"/>
      <c r="Q62" s="137"/>
      <c r="R62" s="138"/>
      <c r="S62" s="130"/>
      <c r="T62" s="131"/>
      <c r="U62" s="131"/>
      <c r="V62" s="134"/>
    </row>
    <row r="63" spans="1:22" ht="24" customHeight="1">
      <c r="A63" s="246">
        <f t="shared" si="4"/>
        <v>57</v>
      </c>
      <c r="B63" s="259" t="s">
        <v>255</v>
      </c>
      <c r="C63" s="135">
        <f t="shared" si="2"/>
        <v>370</v>
      </c>
      <c r="D63" s="131">
        <f t="shared" si="7"/>
        <v>370</v>
      </c>
      <c r="E63" s="131"/>
      <c r="F63" s="132"/>
      <c r="G63" s="130"/>
      <c r="H63" s="131"/>
      <c r="I63" s="131"/>
      <c r="J63" s="132"/>
      <c r="K63" s="130"/>
      <c r="L63" s="131"/>
      <c r="M63" s="131"/>
      <c r="N63" s="134"/>
      <c r="O63" s="136"/>
      <c r="P63" s="137"/>
      <c r="Q63" s="137"/>
      <c r="R63" s="138"/>
      <c r="S63" s="30">
        <f>T63+V63</f>
        <v>370</v>
      </c>
      <c r="T63" s="131">
        <v>370</v>
      </c>
      <c r="U63" s="131"/>
      <c r="V63" s="134"/>
    </row>
    <row r="64" spans="1:22" ht="12.75">
      <c r="A64" s="246">
        <f t="shared" si="4"/>
        <v>58</v>
      </c>
      <c r="B64" s="257" t="s">
        <v>256</v>
      </c>
      <c r="C64" s="143">
        <f t="shared" si="2"/>
        <v>500</v>
      </c>
      <c r="D64" s="140">
        <f t="shared" si="7"/>
        <v>500</v>
      </c>
      <c r="E64" s="140"/>
      <c r="F64" s="141"/>
      <c r="G64" s="139">
        <f t="shared" si="5"/>
        <v>500</v>
      </c>
      <c r="H64" s="140">
        <f>H65</f>
        <v>500</v>
      </c>
      <c r="I64" s="131"/>
      <c r="J64" s="132"/>
      <c r="K64" s="130"/>
      <c r="L64" s="131"/>
      <c r="M64" s="131"/>
      <c r="N64" s="134"/>
      <c r="O64" s="136"/>
      <c r="P64" s="137"/>
      <c r="Q64" s="137"/>
      <c r="R64" s="138"/>
      <c r="S64" s="130"/>
      <c r="T64" s="131"/>
      <c r="U64" s="131"/>
      <c r="V64" s="134"/>
    </row>
    <row r="65" spans="1:22" ht="12.75">
      <c r="A65" s="246">
        <f t="shared" si="4"/>
        <v>59</v>
      </c>
      <c r="B65" s="262" t="s">
        <v>257</v>
      </c>
      <c r="C65" s="135">
        <f t="shared" si="2"/>
        <v>500</v>
      </c>
      <c r="D65" s="131">
        <f t="shared" si="7"/>
        <v>500</v>
      </c>
      <c r="E65" s="131"/>
      <c r="F65" s="132"/>
      <c r="G65" s="130">
        <f t="shared" si="5"/>
        <v>500</v>
      </c>
      <c r="H65" s="131">
        <v>500</v>
      </c>
      <c r="I65" s="131"/>
      <c r="J65" s="132"/>
      <c r="K65" s="130"/>
      <c r="L65" s="131"/>
      <c r="M65" s="131"/>
      <c r="N65" s="134"/>
      <c r="O65" s="136"/>
      <c r="P65" s="137"/>
      <c r="Q65" s="137"/>
      <c r="R65" s="138"/>
      <c r="S65" s="130"/>
      <c r="T65" s="131"/>
      <c r="U65" s="131"/>
      <c r="V65" s="134"/>
    </row>
    <row r="66" spans="1:22" ht="12.75">
      <c r="A66" s="246">
        <f t="shared" si="4"/>
        <v>60</v>
      </c>
      <c r="B66" s="257" t="s">
        <v>258</v>
      </c>
      <c r="C66" s="143">
        <f t="shared" si="2"/>
        <v>874</v>
      </c>
      <c r="D66" s="140">
        <f t="shared" si="7"/>
        <v>874</v>
      </c>
      <c r="E66" s="140"/>
      <c r="F66" s="141"/>
      <c r="G66" s="139">
        <f t="shared" si="5"/>
        <v>40</v>
      </c>
      <c r="H66" s="140">
        <f>H67+H68</f>
        <v>40</v>
      </c>
      <c r="I66" s="140"/>
      <c r="J66" s="141"/>
      <c r="K66" s="139">
        <f>K67+K68</f>
        <v>834</v>
      </c>
      <c r="L66" s="140">
        <f>L67+L68</f>
        <v>834</v>
      </c>
      <c r="M66" s="131"/>
      <c r="N66" s="134"/>
      <c r="O66" s="136"/>
      <c r="P66" s="137"/>
      <c r="Q66" s="137"/>
      <c r="R66" s="138"/>
      <c r="S66" s="130"/>
      <c r="T66" s="131"/>
      <c r="U66" s="131"/>
      <c r="V66" s="134"/>
    </row>
    <row r="67" spans="1:22" ht="12.75">
      <c r="A67" s="246">
        <f t="shared" si="4"/>
        <v>61</v>
      </c>
      <c r="B67" s="262" t="s">
        <v>259</v>
      </c>
      <c r="C67" s="135">
        <f t="shared" si="2"/>
        <v>834</v>
      </c>
      <c r="D67" s="131">
        <f t="shared" si="7"/>
        <v>834</v>
      </c>
      <c r="E67" s="131"/>
      <c r="F67" s="132"/>
      <c r="G67" s="130"/>
      <c r="H67" s="131"/>
      <c r="I67" s="131"/>
      <c r="J67" s="132"/>
      <c r="K67" s="130">
        <f>L67+N67</f>
        <v>834</v>
      </c>
      <c r="L67" s="131">
        <v>834</v>
      </c>
      <c r="M67" s="131"/>
      <c r="N67" s="134"/>
      <c r="O67" s="136"/>
      <c r="P67" s="137"/>
      <c r="Q67" s="137"/>
      <c r="R67" s="138"/>
      <c r="S67" s="130"/>
      <c r="T67" s="131"/>
      <c r="U67" s="131"/>
      <c r="V67" s="134"/>
    </row>
    <row r="68" spans="1:22" ht="12.75">
      <c r="A68" s="246">
        <f t="shared" si="4"/>
        <v>62</v>
      </c>
      <c r="B68" s="262" t="s">
        <v>260</v>
      </c>
      <c r="C68" s="135">
        <f t="shared" si="2"/>
        <v>40</v>
      </c>
      <c r="D68" s="131">
        <f t="shared" si="7"/>
        <v>40</v>
      </c>
      <c r="E68" s="131"/>
      <c r="F68" s="132"/>
      <c r="G68" s="130">
        <f t="shared" si="5"/>
        <v>40</v>
      </c>
      <c r="H68" s="131">
        <v>40</v>
      </c>
      <c r="I68" s="131"/>
      <c r="J68" s="132"/>
      <c r="K68" s="130"/>
      <c r="L68" s="131"/>
      <c r="M68" s="131"/>
      <c r="N68" s="134"/>
      <c r="O68" s="136"/>
      <c r="P68" s="137"/>
      <c r="Q68" s="137"/>
      <c r="R68" s="138"/>
      <c r="S68" s="130"/>
      <c r="T68" s="131"/>
      <c r="U68" s="131"/>
      <c r="V68" s="134"/>
    </row>
    <row r="69" spans="1:22" ht="12.75">
      <c r="A69" s="246">
        <f t="shared" si="4"/>
        <v>63</v>
      </c>
      <c r="B69" s="257" t="s">
        <v>261</v>
      </c>
      <c r="C69" s="143">
        <f t="shared" si="2"/>
        <v>1664.6</v>
      </c>
      <c r="D69" s="140">
        <f t="shared" si="7"/>
        <v>1664.6</v>
      </c>
      <c r="E69" s="140">
        <f>I69+M69+Q69+U69</f>
        <v>431.5</v>
      </c>
      <c r="F69" s="141"/>
      <c r="G69" s="139">
        <f t="shared" si="5"/>
        <v>1519</v>
      </c>
      <c r="H69" s="140">
        <f>SUM(H70:H79)</f>
        <v>1519</v>
      </c>
      <c r="I69" s="140">
        <f>SUM(I70:I79)</f>
        <v>320.3</v>
      </c>
      <c r="J69" s="132"/>
      <c r="K69" s="130"/>
      <c r="L69" s="131"/>
      <c r="M69" s="131"/>
      <c r="N69" s="134"/>
      <c r="O69" s="139">
        <f>+P69+R69</f>
        <v>145.6</v>
      </c>
      <c r="P69" s="140">
        <f>+P73+P74</f>
        <v>145.6</v>
      </c>
      <c r="Q69" s="140">
        <f>+Q73+Q74</f>
        <v>111.2</v>
      </c>
      <c r="R69" s="138"/>
      <c r="S69" s="130"/>
      <c r="T69" s="131"/>
      <c r="U69" s="131"/>
      <c r="V69" s="134"/>
    </row>
    <row r="70" spans="1:22" ht="12.75">
      <c r="A70" s="246">
        <v>64</v>
      </c>
      <c r="B70" s="129" t="s">
        <v>262</v>
      </c>
      <c r="C70" s="135">
        <f aca="true" t="shared" si="8" ref="C70:C88">G70+K70+O70+S70</f>
        <v>20</v>
      </c>
      <c r="D70" s="131">
        <f t="shared" si="7"/>
        <v>20</v>
      </c>
      <c r="E70" s="131"/>
      <c r="F70" s="132"/>
      <c r="G70" s="130">
        <f t="shared" si="5"/>
        <v>20</v>
      </c>
      <c r="H70" s="131">
        <v>20</v>
      </c>
      <c r="I70" s="131"/>
      <c r="J70" s="132"/>
      <c r="K70" s="130"/>
      <c r="L70" s="131"/>
      <c r="M70" s="131"/>
      <c r="N70" s="134"/>
      <c r="O70" s="136"/>
      <c r="P70" s="137"/>
      <c r="Q70" s="137"/>
      <c r="R70" s="138"/>
      <c r="S70" s="130"/>
      <c r="T70" s="131"/>
      <c r="U70" s="131"/>
      <c r="V70" s="134"/>
    </row>
    <row r="71" spans="1:22" ht="12.75">
      <c r="A71" s="246">
        <f t="shared" si="4"/>
        <v>65</v>
      </c>
      <c r="B71" s="129" t="s">
        <v>263</v>
      </c>
      <c r="C71" s="135">
        <f t="shared" si="8"/>
        <v>10</v>
      </c>
      <c r="D71" s="131">
        <f t="shared" si="7"/>
        <v>10</v>
      </c>
      <c r="E71" s="131"/>
      <c r="F71" s="132"/>
      <c r="G71" s="130">
        <f t="shared" si="5"/>
        <v>10</v>
      </c>
      <c r="H71" s="131">
        <v>10</v>
      </c>
      <c r="I71" s="131"/>
      <c r="J71" s="132"/>
      <c r="K71" s="130"/>
      <c r="L71" s="131"/>
      <c r="M71" s="131"/>
      <c r="N71" s="134"/>
      <c r="O71" s="136"/>
      <c r="P71" s="137"/>
      <c r="Q71" s="137"/>
      <c r="R71" s="138"/>
      <c r="S71" s="130"/>
      <c r="T71" s="131"/>
      <c r="U71" s="131"/>
      <c r="V71" s="134"/>
    </row>
    <row r="72" spans="1:22" ht="12.75" customHeight="1">
      <c r="A72" s="246">
        <f t="shared" si="4"/>
        <v>66</v>
      </c>
      <c r="B72" s="129" t="s">
        <v>449</v>
      </c>
      <c r="C72" s="135">
        <f t="shared" si="8"/>
        <v>1000</v>
      </c>
      <c r="D72" s="131">
        <f t="shared" si="7"/>
        <v>1000</v>
      </c>
      <c r="E72" s="131"/>
      <c r="F72" s="132"/>
      <c r="G72" s="130">
        <f t="shared" si="5"/>
        <v>1000</v>
      </c>
      <c r="H72" s="131">
        <v>1000</v>
      </c>
      <c r="I72" s="131"/>
      <c r="J72" s="132"/>
      <c r="K72" s="130"/>
      <c r="L72" s="131"/>
      <c r="M72" s="131"/>
      <c r="N72" s="134"/>
      <c r="O72" s="136"/>
      <c r="P72" s="137"/>
      <c r="Q72" s="137"/>
      <c r="R72" s="138"/>
      <c r="S72" s="130"/>
      <c r="T72" s="131"/>
      <c r="U72" s="131"/>
      <c r="V72" s="134"/>
    </row>
    <row r="73" spans="1:22" ht="12.75">
      <c r="A73" s="246">
        <f t="shared" si="4"/>
        <v>67</v>
      </c>
      <c r="B73" s="129" t="s">
        <v>264</v>
      </c>
      <c r="C73" s="135">
        <f t="shared" si="8"/>
        <v>23.6</v>
      </c>
      <c r="D73" s="131">
        <f t="shared" si="7"/>
        <v>23.6</v>
      </c>
      <c r="E73" s="131">
        <f>I73+M73+Q73+U73</f>
        <v>18</v>
      </c>
      <c r="F73" s="132"/>
      <c r="G73" s="130"/>
      <c r="H73" s="131"/>
      <c r="I73" s="131"/>
      <c r="J73" s="132"/>
      <c r="K73" s="130"/>
      <c r="L73" s="131"/>
      <c r="M73" s="131"/>
      <c r="N73" s="134"/>
      <c r="O73" s="136">
        <f>+P73</f>
        <v>23.6</v>
      </c>
      <c r="P73" s="137">
        <v>23.6</v>
      </c>
      <c r="Q73" s="137">
        <v>18</v>
      </c>
      <c r="R73" s="138"/>
      <c r="S73" s="130"/>
      <c r="T73" s="131"/>
      <c r="U73" s="131"/>
      <c r="V73" s="134"/>
    </row>
    <row r="74" spans="1:22" ht="12.75">
      <c r="A74" s="246">
        <v>68</v>
      </c>
      <c r="B74" s="129" t="s">
        <v>265</v>
      </c>
      <c r="C74" s="135">
        <f t="shared" si="8"/>
        <v>122</v>
      </c>
      <c r="D74" s="131">
        <f t="shared" si="7"/>
        <v>122</v>
      </c>
      <c r="E74" s="131">
        <f>I74+M74+Q74+U74</f>
        <v>93.2</v>
      </c>
      <c r="F74" s="132"/>
      <c r="G74" s="130"/>
      <c r="H74" s="131"/>
      <c r="I74" s="131"/>
      <c r="J74" s="132"/>
      <c r="K74" s="130"/>
      <c r="L74" s="131"/>
      <c r="M74" s="131"/>
      <c r="N74" s="134"/>
      <c r="O74" s="130">
        <f>+P74</f>
        <v>122</v>
      </c>
      <c r="P74" s="131">
        <v>122</v>
      </c>
      <c r="Q74" s="137">
        <v>93.2</v>
      </c>
      <c r="R74" s="138"/>
      <c r="S74" s="130"/>
      <c r="T74" s="131"/>
      <c r="U74" s="131"/>
      <c r="V74" s="134"/>
    </row>
    <row r="75" spans="1:22" ht="12.75">
      <c r="A75" s="246">
        <v>69</v>
      </c>
      <c r="B75" s="129" t="s">
        <v>266</v>
      </c>
      <c r="C75" s="135">
        <f t="shared" si="8"/>
        <v>40</v>
      </c>
      <c r="D75" s="131">
        <f t="shared" si="7"/>
        <v>40</v>
      </c>
      <c r="E75" s="131"/>
      <c r="F75" s="132"/>
      <c r="G75" s="130">
        <f t="shared" si="5"/>
        <v>40</v>
      </c>
      <c r="H75" s="131">
        <v>40</v>
      </c>
      <c r="I75" s="131"/>
      <c r="J75" s="132"/>
      <c r="K75" s="130"/>
      <c r="L75" s="131"/>
      <c r="M75" s="131"/>
      <c r="N75" s="134"/>
      <c r="O75" s="136"/>
      <c r="P75" s="137"/>
      <c r="Q75" s="137"/>
      <c r="R75" s="138"/>
      <c r="S75" s="130"/>
      <c r="T75" s="131"/>
      <c r="U75" s="131"/>
      <c r="V75" s="134"/>
    </row>
    <row r="76" spans="1:22" ht="12.75">
      <c r="A76" s="246">
        <v>70</v>
      </c>
      <c r="B76" s="129" t="s">
        <v>267</v>
      </c>
      <c r="C76" s="135">
        <f t="shared" si="8"/>
        <v>17</v>
      </c>
      <c r="D76" s="131">
        <f t="shared" si="7"/>
        <v>17</v>
      </c>
      <c r="E76" s="131"/>
      <c r="F76" s="132"/>
      <c r="G76" s="130">
        <f t="shared" si="5"/>
        <v>17</v>
      </c>
      <c r="H76" s="131">
        <v>17</v>
      </c>
      <c r="I76" s="131"/>
      <c r="J76" s="132"/>
      <c r="K76" s="130"/>
      <c r="L76" s="131"/>
      <c r="M76" s="131"/>
      <c r="N76" s="134"/>
      <c r="O76" s="136"/>
      <c r="P76" s="137"/>
      <c r="Q76" s="137"/>
      <c r="R76" s="138"/>
      <c r="S76" s="130"/>
      <c r="T76" s="131"/>
      <c r="U76" s="131"/>
      <c r="V76" s="134"/>
    </row>
    <row r="77" spans="1:22" ht="12.75">
      <c r="A77" s="246">
        <v>71</v>
      </c>
      <c r="B77" s="129" t="s">
        <v>268</v>
      </c>
      <c r="C77" s="135">
        <f t="shared" si="8"/>
        <v>5</v>
      </c>
      <c r="D77" s="131">
        <f t="shared" si="7"/>
        <v>5</v>
      </c>
      <c r="E77" s="131"/>
      <c r="F77" s="132"/>
      <c r="G77" s="130">
        <f t="shared" si="5"/>
        <v>5</v>
      </c>
      <c r="H77" s="131">
        <v>5</v>
      </c>
      <c r="I77" s="131"/>
      <c r="J77" s="132"/>
      <c r="K77" s="130"/>
      <c r="L77" s="131"/>
      <c r="M77" s="131"/>
      <c r="N77" s="134"/>
      <c r="O77" s="136"/>
      <c r="P77" s="137"/>
      <c r="Q77" s="137"/>
      <c r="R77" s="138"/>
      <c r="S77" s="130"/>
      <c r="T77" s="131"/>
      <c r="U77" s="131"/>
      <c r="V77" s="134"/>
    </row>
    <row r="78" spans="1:22" ht="12.75">
      <c r="A78" s="246">
        <v>72</v>
      </c>
      <c r="B78" s="129" t="s">
        <v>269</v>
      </c>
      <c r="C78" s="135">
        <f t="shared" si="8"/>
        <v>379.2</v>
      </c>
      <c r="D78" s="131">
        <f t="shared" si="7"/>
        <v>379.2</v>
      </c>
      <c r="E78" s="131"/>
      <c r="F78" s="132"/>
      <c r="G78" s="130">
        <f t="shared" si="5"/>
        <v>379.2</v>
      </c>
      <c r="H78" s="131">
        <v>379.2</v>
      </c>
      <c r="I78" s="131">
        <v>290</v>
      </c>
      <c r="J78" s="132"/>
      <c r="K78" s="130"/>
      <c r="L78" s="131"/>
      <c r="M78" s="131"/>
      <c r="N78" s="134"/>
      <c r="O78" s="136"/>
      <c r="P78" s="137"/>
      <c r="Q78" s="137"/>
      <c r="R78" s="138"/>
      <c r="S78" s="130"/>
      <c r="T78" s="131"/>
      <c r="U78" s="131"/>
      <c r="V78" s="134"/>
    </row>
    <row r="79" spans="1:22" ht="12.75">
      <c r="A79" s="246">
        <v>73</v>
      </c>
      <c r="B79" s="129" t="s">
        <v>270</v>
      </c>
      <c r="C79" s="135">
        <f t="shared" si="8"/>
        <v>47.8</v>
      </c>
      <c r="D79" s="131">
        <f t="shared" si="7"/>
        <v>47.8</v>
      </c>
      <c r="E79" s="131"/>
      <c r="F79" s="132"/>
      <c r="G79" s="130">
        <f t="shared" si="5"/>
        <v>47.8</v>
      </c>
      <c r="H79" s="131">
        <v>47.8</v>
      </c>
      <c r="I79" s="131">
        <v>30.3</v>
      </c>
      <c r="J79" s="132"/>
      <c r="K79" s="130"/>
      <c r="L79" s="131"/>
      <c r="M79" s="131"/>
      <c r="N79" s="134"/>
      <c r="O79" s="136"/>
      <c r="P79" s="137"/>
      <c r="Q79" s="137"/>
      <c r="R79" s="138"/>
      <c r="S79" s="130"/>
      <c r="T79" s="131"/>
      <c r="U79" s="131"/>
      <c r="V79" s="134"/>
    </row>
    <row r="80" spans="1:22" ht="12.75">
      <c r="A80" s="246">
        <v>74</v>
      </c>
      <c r="B80" s="257" t="s">
        <v>98</v>
      </c>
      <c r="C80" s="143">
        <f t="shared" si="8"/>
        <v>1903.5</v>
      </c>
      <c r="D80" s="140">
        <f t="shared" si="7"/>
        <v>1903.5</v>
      </c>
      <c r="E80" s="140">
        <f>I80+M80+Q80+U80</f>
        <v>1361.3</v>
      </c>
      <c r="F80" s="141"/>
      <c r="G80" s="139">
        <f t="shared" si="5"/>
        <v>123.2</v>
      </c>
      <c r="H80" s="140">
        <v>123.2</v>
      </c>
      <c r="I80" s="140">
        <v>94.1</v>
      </c>
      <c r="J80" s="141"/>
      <c r="K80" s="139">
        <f>L80+N80</f>
        <v>1780.3</v>
      </c>
      <c r="L80" s="140">
        <v>1780.3</v>
      </c>
      <c r="M80" s="158">
        <v>1267.2</v>
      </c>
      <c r="N80" s="142"/>
      <c r="O80" s="144"/>
      <c r="P80" s="145"/>
      <c r="Q80" s="145"/>
      <c r="R80" s="146"/>
      <c r="S80" s="139"/>
      <c r="T80" s="140"/>
      <c r="U80" s="140"/>
      <c r="V80" s="142"/>
    </row>
    <row r="81" spans="1:22" ht="12.75">
      <c r="A81" s="246">
        <f t="shared" si="4"/>
        <v>75</v>
      </c>
      <c r="B81" s="257" t="s">
        <v>133</v>
      </c>
      <c r="C81" s="143">
        <f t="shared" si="8"/>
        <v>816.7</v>
      </c>
      <c r="D81" s="140">
        <f t="shared" si="7"/>
        <v>811.7</v>
      </c>
      <c r="E81" s="140">
        <f>I81+M81+Q81+U81</f>
        <v>504.5</v>
      </c>
      <c r="F81" s="140">
        <f>J81+N81+R81+V81</f>
        <v>5</v>
      </c>
      <c r="G81" s="139">
        <f t="shared" si="5"/>
        <v>706.7</v>
      </c>
      <c r="H81" s="140">
        <v>706.7</v>
      </c>
      <c r="I81" s="140">
        <v>491.5</v>
      </c>
      <c r="J81" s="141"/>
      <c r="K81" s="139"/>
      <c r="L81" s="140"/>
      <c r="M81" s="140"/>
      <c r="N81" s="142"/>
      <c r="O81" s="139"/>
      <c r="P81" s="140"/>
      <c r="Q81" s="145"/>
      <c r="R81" s="146"/>
      <c r="S81" s="139">
        <f aca="true" t="shared" si="9" ref="S81:S102">T81+V81</f>
        <v>110</v>
      </c>
      <c r="T81" s="140">
        <v>105</v>
      </c>
      <c r="U81" s="140">
        <v>13</v>
      </c>
      <c r="V81" s="142">
        <v>5</v>
      </c>
    </row>
    <row r="82" spans="1:22" ht="12.75">
      <c r="A82" s="246">
        <v>76</v>
      </c>
      <c r="B82" s="266" t="s">
        <v>450</v>
      </c>
      <c r="C82" s="252">
        <f t="shared" si="8"/>
        <v>10</v>
      </c>
      <c r="D82" s="148">
        <f t="shared" si="7"/>
        <v>10</v>
      </c>
      <c r="E82" s="148"/>
      <c r="F82" s="149"/>
      <c r="G82" s="147">
        <f t="shared" si="5"/>
        <v>10</v>
      </c>
      <c r="H82" s="148">
        <v>10</v>
      </c>
      <c r="I82" s="140"/>
      <c r="J82" s="141"/>
      <c r="K82" s="139"/>
      <c r="L82" s="140"/>
      <c r="M82" s="140"/>
      <c r="N82" s="142"/>
      <c r="O82" s="139"/>
      <c r="P82" s="140"/>
      <c r="Q82" s="145"/>
      <c r="R82" s="146"/>
      <c r="S82" s="139"/>
      <c r="T82" s="140"/>
      <c r="U82" s="140"/>
      <c r="V82" s="146"/>
    </row>
    <row r="83" spans="1:22" ht="12.75">
      <c r="A83" s="246">
        <v>77</v>
      </c>
      <c r="B83" s="257" t="s">
        <v>134</v>
      </c>
      <c r="C83" s="143">
        <f t="shared" si="8"/>
        <v>1119.3</v>
      </c>
      <c r="D83" s="140">
        <f t="shared" si="7"/>
        <v>1113.3</v>
      </c>
      <c r="E83" s="140">
        <f>I83+M83+Q83+U83</f>
        <v>630.9</v>
      </c>
      <c r="F83" s="141">
        <f>J83++N83+R83+V83</f>
        <v>6</v>
      </c>
      <c r="G83" s="139">
        <f t="shared" si="5"/>
        <v>979.3</v>
      </c>
      <c r="H83" s="140">
        <v>979.3</v>
      </c>
      <c r="I83" s="140">
        <v>630.9</v>
      </c>
      <c r="J83" s="141"/>
      <c r="K83" s="130"/>
      <c r="L83" s="131"/>
      <c r="M83" s="131"/>
      <c r="N83" s="134"/>
      <c r="O83" s="139"/>
      <c r="P83" s="131"/>
      <c r="Q83" s="131"/>
      <c r="R83" s="134"/>
      <c r="S83" s="139">
        <f t="shared" si="9"/>
        <v>140</v>
      </c>
      <c r="T83" s="140">
        <v>134</v>
      </c>
      <c r="U83" s="140"/>
      <c r="V83" s="142">
        <v>6</v>
      </c>
    </row>
    <row r="84" spans="1:22" ht="12.75">
      <c r="A84" s="246">
        <v>78</v>
      </c>
      <c r="B84" s="109" t="s">
        <v>583</v>
      </c>
      <c r="C84" s="61">
        <f t="shared" si="8"/>
        <v>10</v>
      </c>
      <c r="D84" s="31">
        <f t="shared" si="7"/>
        <v>10</v>
      </c>
      <c r="E84" s="140"/>
      <c r="F84" s="141"/>
      <c r="G84" s="30">
        <f t="shared" si="5"/>
        <v>10</v>
      </c>
      <c r="H84" s="31">
        <v>10</v>
      </c>
      <c r="I84" s="140"/>
      <c r="J84" s="141"/>
      <c r="K84" s="130"/>
      <c r="L84" s="131"/>
      <c r="M84" s="131"/>
      <c r="N84" s="134"/>
      <c r="O84" s="139"/>
      <c r="P84" s="131"/>
      <c r="Q84" s="131"/>
      <c r="R84" s="134"/>
      <c r="S84" s="139"/>
      <c r="T84" s="140"/>
      <c r="U84" s="140"/>
      <c r="V84" s="142"/>
    </row>
    <row r="85" spans="1:22" ht="12.75">
      <c r="A85" s="246">
        <v>79</v>
      </c>
      <c r="B85" s="109" t="s">
        <v>584</v>
      </c>
      <c r="C85" s="61">
        <f t="shared" si="8"/>
        <v>10</v>
      </c>
      <c r="D85" s="31">
        <f t="shared" si="7"/>
        <v>10</v>
      </c>
      <c r="E85" s="140"/>
      <c r="F85" s="141"/>
      <c r="G85" s="30">
        <f t="shared" si="5"/>
        <v>10</v>
      </c>
      <c r="H85" s="31">
        <v>10</v>
      </c>
      <c r="I85" s="140"/>
      <c r="J85" s="141"/>
      <c r="K85" s="130"/>
      <c r="L85" s="131"/>
      <c r="M85" s="131"/>
      <c r="N85" s="134"/>
      <c r="O85" s="139"/>
      <c r="P85" s="131"/>
      <c r="Q85" s="131"/>
      <c r="R85" s="134"/>
      <c r="S85" s="139"/>
      <c r="T85" s="140"/>
      <c r="U85" s="140"/>
      <c r="V85" s="142"/>
    </row>
    <row r="86" spans="1:22" ht="12.75">
      <c r="A86" s="246">
        <v>80</v>
      </c>
      <c r="B86" s="267" t="s">
        <v>271</v>
      </c>
      <c r="C86" s="143">
        <f t="shared" si="8"/>
        <v>1389.5</v>
      </c>
      <c r="D86" s="140">
        <f t="shared" si="7"/>
        <v>1389.5</v>
      </c>
      <c r="E86" s="140">
        <f>I86+M86+Q86+U86</f>
        <v>975.8</v>
      </c>
      <c r="F86" s="141"/>
      <c r="G86" s="139">
        <f t="shared" si="5"/>
        <v>1381.5</v>
      </c>
      <c r="H86" s="140">
        <v>1381.5</v>
      </c>
      <c r="I86" s="140">
        <v>975.8</v>
      </c>
      <c r="J86" s="141"/>
      <c r="K86" s="130"/>
      <c r="L86" s="131"/>
      <c r="M86" s="131"/>
      <c r="N86" s="134"/>
      <c r="O86" s="139"/>
      <c r="P86" s="131"/>
      <c r="Q86" s="137"/>
      <c r="R86" s="138"/>
      <c r="S86" s="139">
        <f t="shared" si="9"/>
        <v>8</v>
      </c>
      <c r="T86" s="140">
        <v>8</v>
      </c>
      <c r="U86" s="145"/>
      <c r="V86" s="146"/>
    </row>
    <row r="87" spans="1:22" ht="12.75">
      <c r="A87" s="246">
        <f aca="true" t="shared" si="10" ref="A87:A135">+A86+1</f>
        <v>81</v>
      </c>
      <c r="B87" s="261" t="s">
        <v>272</v>
      </c>
      <c r="C87" s="143">
        <f t="shared" si="8"/>
        <v>1082.8</v>
      </c>
      <c r="D87" s="140">
        <f t="shared" si="7"/>
        <v>1080.3</v>
      </c>
      <c r="E87" s="140">
        <f>I87+M87+Q87+U87</f>
        <v>689.5</v>
      </c>
      <c r="F87" s="141">
        <f>J87++N87+R87+V87</f>
        <v>2.5</v>
      </c>
      <c r="G87" s="139">
        <f t="shared" si="5"/>
        <v>1032.8</v>
      </c>
      <c r="H87" s="140">
        <v>1032.8</v>
      </c>
      <c r="I87" s="140">
        <v>682</v>
      </c>
      <c r="J87" s="141"/>
      <c r="K87" s="130"/>
      <c r="L87" s="131"/>
      <c r="M87" s="131"/>
      <c r="N87" s="134"/>
      <c r="O87" s="139"/>
      <c r="P87" s="131"/>
      <c r="Q87" s="137"/>
      <c r="R87" s="138"/>
      <c r="S87" s="139">
        <f t="shared" si="9"/>
        <v>50</v>
      </c>
      <c r="T87" s="140">
        <v>47.5</v>
      </c>
      <c r="U87" s="145">
        <v>7.5</v>
      </c>
      <c r="V87" s="146">
        <v>2.5</v>
      </c>
    </row>
    <row r="88" spans="1:22" ht="12.75">
      <c r="A88" s="246">
        <v>82</v>
      </c>
      <c r="B88" s="268" t="s">
        <v>311</v>
      </c>
      <c r="C88" s="61">
        <f t="shared" si="8"/>
        <v>50</v>
      </c>
      <c r="D88" s="148">
        <f t="shared" si="7"/>
        <v>50</v>
      </c>
      <c r="E88" s="140"/>
      <c r="F88" s="141"/>
      <c r="G88" s="130">
        <f t="shared" si="5"/>
        <v>50</v>
      </c>
      <c r="H88" s="131">
        <v>50</v>
      </c>
      <c r="I88" s="140"/>
      <c r="J88" s="141"/>
      <c r="K88" s="130"/>
      <c r="L88" s="131"/>
      <c r="M88" s="131"/>
      <c r="N88" s="134"/>
      <c r="O88" s="139"/>
      <c r="P88" s="131"/>
      <c r="Q88" s="137"/>
      <c r="R88" s="138"/>
      <c r="S88" s="139"/>
      <c r="T88" s="140"/>
      <c r="U88" s="145"/>
      <c r="V88" s="146"/>
    </row>
    <row r="89" spans="1:22" ht="12.75">
      <c r="A89" s="246">
        <v>83</v>
      </c>
      <c r="B89" s="269" t="s">
        <v>273</v>
      </c>
      <c r="C89" s="143">
        <f>G89+K89+O89+S89</f>
        <v>971.0999999999999</v>
      </c>
      <c r="D89" s="140">
        <f>H89+L89+P89+T89</f>
        <v>971.0999999999999</v>
      </c>
      <c r="E89" s="140">
        <f>I89+M89+Q89+U89</f>
        <v>651.1</v>
      </c>
      <c r="F89" s="141"/>
      <c r="G89" s="139">
        <f t="shared" si="5"/>
        <v>777.8</v>
      </c>
      <c r="H89" s="140">
        <v>777.8</v>
      </c>
      <c r="I89" s="140">
        <v>569</v>
      </c>
      <c r="J89" s="141"/>
      <c r="K89" s="139">
        <f>L89+N89</f>
        <v>47.9</v>
      </c>
      <c r="L89" s="140">
        <v>47.9</v>
      </c>
      <c r="M89" s="140">
        <v>20.9</v>
      </c>
      <c r="N89" s="134"/>
      <c r="O89" s="139"/>
      <c r="P89" s="131"/>
      <c r="Q89" s="131"/>
      <c r="R89" s="134"/>
      <c r="S89" s="139">
        <f t="shared" si="9"/>
        <v>145.4</v>
      </c>
      <c r="T89" s="140">
        <v>145.4</v>
      </c>
      <c r="U89" s="140">
        <v>61.2</v>
      </c>
      <c r="V89" s="142"/>
    </row>
    <row r="90" spans="1:22" ht="12.75">
      <c r="A90" s="246">
        <f t="shared" si="10"/>
        <v>84</v>
      </c>
      <c r="B90" s="263" t="s">
        <v>138</v>
      </c>
      <c r="C90" s="143">
        <f aca="true" t="shared" si="11" ref="C90:C104">G90+K90+O90+S90</f>
        <v>451.6</v>
      </c>
      <c r="D90" s="140">
        <f aca="true" t="shared" si="12" ref="D90:D104">H90+L90+P90+T90</f>
        <v>451.6</v>
      </c>
      <c r="E90" s="140">
        <f>I90+M90+Q90+U90</f>
        <v>251.39999999999998</v>
      </c>
      <c r="F90" s="141"/>
      <c r="G90" s="139"/>
      <c r="H90" s="140"/>
      <c r="I90" s="140"/>
      <c r="J90" s="141"/>
      <c r="K90" s="139">
        <f>L90+N90</f>
        <v>354.7</v>
      </c>
      <c r="L90" s="140">
        <v>354.7</v>
      </c>
      <c r="M90" s="158">
        <v>201.2</v>
      </c>
      <c r="N90" s="134"/>
      <c r="O90" s="139"/>
      <c r="P90" s="137"/>
      <c r="Q90" s="137"/>
      <c r="R90" s="138"/>
      <c r="S90" s="139">
        <f t="shared" si="9"/>
        <v>96.9</v>
      </c>
      <c r="T90" s="145">
        <v>96.9</v>
      </c>
      <c r="U90" s="145">
        <v>50.2</v>
      </c>
      <c r="V90" s="138"/>
    </row>
    <row r="91" spans="1:22" ht="12.75">
      <c r="A91" s="246">
        <f t="shared" si="10"/>
        <v>85</v>
      </c>
      <c r="B91" s="270" t="s">
        <v>274</v>
      </c>
      <c r="C91" s="61">
        <f t="shared" si="11"/>
        <v>188</v>
      </c>
      <c r="D91" s="31">
        <f t="shared" si="12"/>
        <v>188</v>
      </c>
      <c r="E91" s="31">
        <f>I91+M91+Q91+U91</f>
        <v>114.8</v>
      </c>
      <c r="F91" s="141"/>
      <c r="G91" s="139"/>
      <c r="H91" s="131"/>
      <c r="I91" s="131"/>
      <c r="J91" s="141"/>
      <c r="K91" s="30">
        <f>L91+N91</f>
        <v>188</v>
      </c>
      <c r="L91" s="31">
        <v>188</v>
      </c>
      <c r="M91" s="31">
        <v>114.8</v>
      </c>
      <c r="N91" s="134"/>
      <c r="O91" s="136"/>
      <c r="P91" s="137"/>
      <c r="Q91" s="137"/>
      <c r="R91" s="138"/>
      <c r="S91" s="139"/>
      <c r="T91" s="140"/>
      <c r="U91" s="140"/>
      <c r="V91" s="142"/>
    </row>
    <row r="92" spans="1:22" ht="25.5">
      <c r="A92" s="246">
        <v>86</v>
      </c>
      <c r="B92" s="271" t="s">
        <v>585</v>
      </c>
      <c r="C92" s="143">
        <f t="shared" si="11"/>
        <v>89.6</v>
      </c>
      <c r="D92" s="140">
        <f t="shared" si="12"/>
        <v>89.6</v>
      </c>
      <c r="E92" s="140">
        <f>I92+M92+Q92+U92</f>
        <v>54.6</v>
      </c>
      <c r="F92" s="141"/>
      <c r="G92" s="139">
        <f t="shared" si="5"/>
        <v>71.6</v>
      </c>
      <c r="H92" s="20">
        <v>71.6</v>
      </c>
      <c r="I92" s="20">
        <v>54.6</v>
      </c>
      <c r="J92" s="141"/>
      <c r="K92" s="139"/>
      <c r="L92" s="140"/>
      <c r="M92" s="140"/>
      <c r="N92" s="134"/>
      <c r="O92" s="136"/>
      <c r="P92" s="137"/>
      <c r="Q92" s="137"/>
      <c r="R92" s="138"/>
      <c r="S92" s="139">
        <f t="shared" si="9"/>
        <v>18</v>
      </c>
      <c r="T92" s="140">
        <v>18</v>
      </c>
      <c r="U92" s="140"/>
      <c r="V92" s="142"/>
    </row>
    <row r="93" spans="1:22" ht="12.75">
      <c r="A93" s="246">
        <v>87</v>
      </c>
      <c r="B93" s="257" t="s">
        <v>139</v>
      </c>
      <c r="C93" s="143">
        <f t="shared" si="11"/>
        <v>512.0999999999999</v>
      </c>
      <c r="D93" s="140">
        <f t="shared" si="12"/>
        <v>512.0999999999999</v>
      </c>
      <c r="E93" s="140">
        <f aca="true" t="shared" si="13" ref="E93:E104">I93+M93+Q93+U93</f>
        <v>236.89999999999998</v>
      </c>
      <c r="F93" s="141"/>
      <c r="G93" s="139">
        <f t="shared" si="5"/>
        <v>375.4</v>
      </c>
      <c r="H93" s="140">
        <v>375.4</v>
      </c>
      <c r="I93" s="140">
        <v>199.1</v>
      </c>
      <c r="J93" s="141"/>
      <c r="K93" s="139">
        <f aca="true" t="shared" si="14" ref="K93:K102">L93+N93</f>
        <v>134.2</v>
      </c>
      <c r="L93" s="140">
        <v>134.2</v>
      </c>
      <c r="M93" s="140">
        <v>37.8</v>
      </c>
      <c r="N93" s="134"/>
      <c r="O93" s="136"/>
      <c r="P93" s="137"/>
      <c r="Q93" s="137"/>
      <c r="R93" s="138"/>
      <c r="S93" s="139">
        <f t="shared" si="9"/>
        <v>2.5</v>
      </c>
      <c r="T93" s="140">
        <v>2.5</v>
      </c>
      <c r="U93" s="140"/>
      <c r="V93" s="142"/>
    </row>
    <row r="94" spans="1:22" ht="12.75">
      <c r="A94" s="246">
        <f t="shared" si="10"/>
        <v>88</v>
      </c>
      <c r="B94" s="257" t="s">
        <v>140</v>
      </c>
      <c r="C94" s="143">
        <f t="shared" si="11"/>
        <v>411.70000000000005</v>
      </c>
      <c r="D94" s="140">
        <f t="shared" si="12"/>
        <v>409.70000000000005</v>
      </c>
      <c r="E94" s="140">
        <f t="shared" si="13"/>
        <v>254.5</v>
      </c>
      <c r="F94" s="141">
        <f>J94++N94+R94+V94</f>
        <v>2</v>
      </c>
      <c r="G94" s="139">
        <f t="shared" si="5"/>
        <v>322.3</v>
      </c>
      <c r="H94" s="140">
        <v>322.3</v>
      </c>
      <c r="I94" s="140">
        <v>217.9</v>
      </c>
      <c r="J94" s="141"/>
      <c r="K94" s="139">
        <f t="shared" si="14"/>
        <v>83.9</v>
      </c>
      <c r="L94" s="140">
        <v>83.9</v>
      </c>
      <c r="M94" s="140">
        <v>36.6</v>
      </c>
      <c r="N94" s="134"/>
      <c r="O94" s="139"/>
      <c r="P94" s="140"/>
      <c r="Q94" s="137"/>
      <c r="R94" s="138"/>
      <c r="S94" s="139">
        <f t="shared" si="9"/>
        <v>5.5</v>
      </c>
      <c r="T94" s="140">
        <v>3.5</v>
      </c>
      <c r="U94" s="140"/>
      <c r="V94" s="142">
        <v>2</v>
      </c>
    </row>
    <row r="95" spans="1:22" ht="12.75">
      <c r="A95" s="246">
        <f t="shared" si="10"/>
        <v>89</v>
      </c>
      <c r="B95" s="257" t="s">
        <v>141</v>
      </c>
      <c r="C95" s="143">
        <f t="shared" si="11"/>
        <v>562</v>
      </c>
      <c r="D95" s="140">
        <f t="shared" si="12"/>
        <v>532</v>
      </c>
      <c r="E95" s="140">
        <f t="shared" si="13"/>
        <v>327.90000000000003</v>
      </c>
      <c r="F95" s="141">
        <f>J95++N95+R95+V95</f>
        <v>30</v>
      </c>
      <c r="G95" s="139">
        <f t="shared" si="5"/>
        <v>457.3</v>
      </c>
      <c r="H95" s="140">
        <v>427.3</v>
      </c>
      <c r="I95" s="140">
        <v>290.6</v>
      </c>
      <c r="J95" s="141">
        <v>30</v>
      </c>
      <c r="K95" s="139">
        <f t="shared" si="14"/>
        <v>90.7</v>
      </c>
      <c r="L95" s="140">
        <v>90.7</v>
      </c>
      <c r="M95" s="140">
        <v>37.3</v>
      </c>
      <c r="N95" s="134"/>
      <c r="O95" s="136"/>
      <c r="P95" s="137"/>
      <c r="Q95" s="137"/>
      <c r="R95" s="138"/>
      <c r="S95" s="139">
        <f t="shared" si="9"/>
        <v>14</v>
      </c>
      <c r="T95" s="140">
        <v>14</v>
      </c>
      <c r="U95" s="140"/>
      <c r="V95" s="142"/>
    </row>
    <row r="96" spans="1:22" ht="12.75">
      <c r="A96" s="246">
        <f t="shared" si="10"/>
        <v>90</v>
      </c>
      <c r="B96" s="257" t="s">
        <v>142</v>
      </c>
      <c r="C96" s="143">
        <f t="shared" si="11"/>
        <v>254</v>
      </c>
      <c r="D96" s="140">
        <f t="shared" si="12"/>
        <v>254</v>
      </c>
      <c r="E96" s="140">
        <f t="shared" si="13"/>
        <v>167.8</v>
      </c>
      <c r="F96" s="141"/>
      <c r="G96" s="139">
        <f t="shared" si="5"/>
        <v>208.1</v>
      </c>
      <c r="H96" s="140">
        <v>208.1</v>
      </c>
      <c r="I96" s="140">
        <v>146.9</v>
      </c>
      <c r="J96" s="141"/>
      <c r="K96" s="139">
        <f t="shared" si="14"/>
        <v>45.5</v>
      </c>
      <c r="L96" s="140">
        <v>45.5</v>
      </c>
      <c r="M96" s="140">
        <v>20.9</v>
      </c>
      <c r="N96" s="134"/>
      <c r="O96" s="136"/>
      <c r="P96" s="137"/>
      <c r="Q96" s="137"/>
      <c r="R96" s="138"/>
      <c r="S96" s="139">
        <f t="shared" si="9"/>
        <v>0.4</v>
      </c>
      <c r="T96" s="140">
        <v>0.4</v>
      </c>
      <c r="U96" s="140"/>
      <c r="V96" s="142"/>
    </row>
    <row r="97" spans="1:22" ht="12.75">
      <c r="A97" s="246">
        <f t="shared" si="10"/>
        <v>91</v>
      </c>
      <c r="B97" s="257" t="s">
        <v>143</v>
      </c>
      <c r="C97" s="143">
        <f t="shared" si="11"/>
        <v>308</v>
      </c>
      <c r="D97" s="140">
        <f t="shared" si="12"/>
        <v>308</v>
      </c>
      <c r="E97" s="140">
        <f t="shared" si="13"/>
        <v>198.4</v>
      </c>
      <c r="F97" s="140"/>
      <c r="G97" s="139">
        <f t="shared" si="5"/>
        <v>236.3</v>
      </c>
      <c r="H97" s="140">
        <v>236.3</v>
      </c>
      <c r="I97" s="140">
        <v>168.3</v>
      </c>
      <c r="J97" s="141"/>
      <c r="K97" s="139">
        <f t="shared" si="14"/>
        <v>67.8</v>
      </c>
      <c r="L97" s="140">
        <v>67.8</v>
      </c>
      <c r="M97" s="140">
        <v>30.1</v>
      </c>
      <c r="N97" s="134"/>
      <c r="O97" s="136"/>
      <c r="P97" s="137"/>
      <c r="Q97" s="137"/>
      <c r="R97" s="138"/>
      <c r="S97" s="139">
        <f t="shared" si="9"/>
        <v>3.9</v>
      </c>
      <c r="T97" s="140">
        <v>3.9</v>
      </c>
      <c r="U97" s="140"/>
      <c r="V97" s="142"/>
    </row>
    <row r="98" spans="1:22" ht="12.75">
      <c r="A98" s="246">
        <f t="shared" si="10"/>
        <v>92</v>
      </c>
      <c r="B98" s="272" t="s">
        <v>144</v>
      </c>
      <c r="C98" s="143">
        <f t="shared" si="11"/>
        <v>669.5999999999999</v>
      </c>
      <c r="D98" s="140">
        <f t="shared" si="12"/>
        <v>669.5999999999999</v>
      </c>
      <c r="E98" s="140">
        <f t="shared" si="13"/>
        <v>361.5</v>
      </c>
      <c r="F98" s="140"/>
      <c r="G98" s="139">
        <f t="shared" si="5"/>
        <v>506.4</v>
      </c>
      <c r="H98" s="140">
        <v>506.4</v>
      </c>
      <c r="I98" s="140">
        <v>326.7</v>
      </c>
      <c r="J98" s="141"/>
      <c r="K98" s="139">
        <f t="shared" si="14"/>
        <v>158.2</v>
      </c>
      <c r="L98" s="140">
        <v>158.2</v>
      </c>
      <c r="M98" s="140">
        <v>34.8</v>
      </c>
      <c r="N98" s="134"/>
      <c r="O98" s="136"/>
      <c r="P98" s="137"/>
      <c r="Q98" s="137"/>
      <c r="R98" s="138"/>
      <c r="S98" s="139">
        <f t="shared" si="9"/>
        <v>5</v>
      </c>
      <c r="T98" s="140">
        <v>5</v>
      </c>
      <c r="U98" s="140"/>
      <c r="V98" s="142"/>
    </row>
    <row r="99" spans="1:22" ht="12.75">
      <c r="A99" s="246">
        <f t="shared" si="10"/>
        <v>93</v>
      </c>
      <c r="B99" s="257" t="s">
        <v>275</v>
      </c>
      <c r="C99" s="143">
        <f t="shared" si="11"/>
        <v>634.9</v>
      </c>
      <c r="D99" s="140">
        <f t="shared" si="12"/>
        <v>634.9</v>
      </c>
      <c r="E99" s="140">
        <f t="shared" si="13"/>
        <v>388.1</v>
      </c>
      <c r="F99" s="140"/>
      <c r="G99" s="139">
        <f t="shared" si="5"/>
        <v>502.4</v>
      </c>
      <c r="H99" s="140">
        <v>502.4</v>
      </c>
      <c r="I99" s="140">
        <v>350.6</v>
      </c>
      <c r="J99" s="141"/>
      <c r="K99" s="139">
        <f t="shared" si="14"/>
        <v>122</v>
      </c>
      <c r="L99" s="140">
        <v>122</v>
      </c>
      <c r="M99" s="140">
        <v>37.5</v>
      </c>
      <c r="N99" s="134"/>
      <c r="O99" s="144"/>
      <c r="P99" s="145"/>
      <c r="Q99" s="145"/>
      <c r="R99" s="138"/>
      <c r="S99" s="139">
        <f t="shared" si="9"/>
        <v>10.5</v>
      </c>
      <c r="T99" s="140">
        <v>10.5</v>
      </c>
      <c r="U99" s="140"/>
      <c r="V99" s="142"/>
    </row>
    <row r="100" spans="1:22" ht="12.75">
      <c r="A100" s="246">
        <f t="shared" si="10"/>
        <v>94</v>
      </c>
      <c r="B100" s="257" t="s">
        <v>146</v>
      </c>
      <c r="C100" s="143">
        <f t="shared" si="11"/>
        <v>294.5</v>
      </c>
      <c r="D100" s="140">
        <f t="shared" si="12"/>
        <v>294.5</v>
      </c>
      <c r="E100" s="140">
        <f t="shared" si="13"/>
        <v>183.8</v>
      </c>
      <c r="F100" s="140"/>
      <c r="G100" s="139">
        <f t="shared" si="5"/>
        <v>210.3</v>
      </c>
      <c r="H100" s="140">
        <v>210.3</v>
      </c>
      <c r="I100" s="140">
        <v>147.8</v>
      </c>
      <c r="J100" s="141"/>
      <c r="K100" s="139">
        <f t="shared" si="14"/>
        <v>83.1</v>
      </c>
      <c r="L100" s="140">
        <v>83.1</v>
      </c>
      <c r="M100" s="140">
        <v>36</v>
      </c>
      <c r="N100" s="134"/>
      <c r="O100" s="144"/>
      <c r="P100" s="145"/>
      <c r="Q100" s="145"/>
      <c r="R100" s="138"/>
      <c r="S100" s="139">
        <f t="shared" si="9"/>
        <v>1.1</v>
      </c>
      <c r="T100" s="140">
        <v>1.1</v>
      </c>
      <c r="U100" s="140"/>
      <c r="V100" s="142"/>
    </row>
    <row r="101" spans="1:22" ht="12.75">
      <c r="A101" s="246">
        <f t="shared" si="10"/>
        <v>95</v>
      </c>
      <c r="B101" s="257" t="s">
        <v>276</v>
      </c>
      <c r="C101" s="143">
        <f t="shared" si="11"/>
        <v>590.3</v>
      </c>
      <c r="D101" s="140">
        <f t="shared" si="12"/>
        <v>590.3</v>
      </c>
      <c r="E101" s="140">
        <f t="shared" si="13"/>
        <v>263</v>
      </c>
      <c r="F101" s="140"/>
      <c r="G101" s="139">
        <f t="shared" si="5"/>
        <v>422.8</v>
      </c>
      <c r="H101" s="140">
        <v>422.8</v>
      </c>
      <c r="I101" s="140">
        <v>221.7</v>
      </c>
      <c r="J101" s="141"/>
      <c r="K101" s="139">
        <f t="shared" si="14"/>
        <v>160.5</v>
      </c>
      <c r="L101" s="140">
        <v>160.5</v>
      </c>
      <c r="M101" s="140">
        <v>41.3</v>
      </c>
      <c r="N101" s="134"/>
      <c r="O101" s="136"/>
      <c r="P101" s="137"/>
      <c r="Q101" s="137"/>
      <c r="R101" s="138"/>
      <c r="S101" s="139">
        <f t="shared" si="9"/>
        <v>7</v>
      </c>
      <c r="T101" s="140">
        <v>7</v>
      </c>
      <c r="U101" s="140"/>
      <c r="V101" s="142"/>
    </row>
    <row r="102" spans="1:22" ht="12.75">
      <c r="A102" s="247">
        <f t="shared" si="10"/>
        <v>96</v>
      </c>
      <c r="B102" s="272" t="s">
        <v>148</v>
      </c>
      <c r="C102" s="153">
        <f t="shared" si="11"/>
        <v>1859.7</v>
      </c>
      <c r="D102" s="151">
        <f t="shared" si="12"/>
        <v>1859.7</v>
      </c>
      <c r="E102" s="151">
        <f t="shared" si="13"/>
        <v>201.8</v>
      </c>
      <c r="F102" s="151"/>
      <c r="G102" s="150">
        <f t="shared" si="5"/>
        <v>1317.9</v>
      </c>
      <c r="H102" s="151">
        <v>1317.9</v>
      </c>
      <c r="I102" s="151">
        <v>157.9</v>
      </c>
      <c r="J102" s="282"/>
      <c r="K102" s="150">
        <f t="shared" si="14"/>
        <v>261.8</v>
      </c>
      <c r="L102" s="151">
        <v>261.8</v>
      </c>
      <c r="M102" s="151">
        <v>24.5</v>
      </c>
      <c r="N102" s="154"/>
      <c r="O102" s="155"/>
      <c r="P102" s="156"/>
      <c r="Q102" s="156"/>
      <c r="R102" s="157"/>
      <c r="S102" s="150">
        <f t="shared" si="9"/>
        <v>280</v>
      </c>
      <c r="T102" s="151">
        <v>280</v>
      </c>
      <c r="U102" s="151">
        <v>19.4</v>
      </c>
      <c r="V102" s="152"/>
    </row>
    <row r="103" spans="1:22" ht="12.75">
      <c r="A103" s="248">
        <v>97</v>
      </c>
      <c r="B103" s="60" t="s">
        <v>452</v>
      </c>
      <c r="C103" s="61">
        <f t="shared" si="11"/>
        <v>430</v>
      </c>
      <c r="D103" s="31">
        <f t="shared" si="12"/>
        <v>430</v>
      </c>
      <c r="E103" s="31"/>
      <c r="F103" s="47"/>
      <c r="G103" s="30">
        <f t="shared" si="5"/>
        <v>430</v>
      </c>
      <c r="H103" s="31">
        <v>430</v>
      </c>
      <c r="I103" s="140"/>
      <c r="J103" s="141"/>
      <c r="K103" s="139"/>
      <c r="L103" s="140"/>
      <c r="M103" s="140"/>
      <c r="N103" s="134"/>
      <c r="O103" s="136"/>
      <c r="P103" s="137"/>
      <c r="Q103" s="137"/>
      <c r="R103" s="138"/>
      <c r="S103" s="139"/>
      <c r="T103" s="140"/>
      <c r="U103" s="140"/>
      <c r="V103" s="142"/>
    </row>
    <row r="104" spans="1:22" ht="13.5" hidden="1" thickBot="1">
      <c r="A104" s="249">
        <f>+A102+1</f>
        <v>97</v>
      </c>
      <c r="B104" s="273" t="s">
        <v>402</v>
      </c>
      <c r="C104" s="253">
        <f t="shared" si="11"/>
        <v>43141.59999999999</v>
      </c>
      <c r="D104" s="216">
        <f t="shared" si="12"/>
        <v>37027.09999999999</v>
      </c>
      <c r="E104" s="216">
        <f t="shared" si="13"/>
        <v>12377.1</v>
      </c>
      <c r="F104" s="217">
        <f>J104++N104+R104+V104</f>
        <v>6114.5</v>
      </c>
      <c r="G104" s="215">
        <f t="shared" si="5"/>
        <v>30658.199999999997</v>
      </c>
      <c r="H104" s="216">
        <f>H8+H14+H15+H28+H30+H38+H44+H54+H58+H64+H66+H69+H80+H81+H83+H86+H87+H89+SUM(H92:H102)</f>
        <v>26059.199999999997</v>
      </c>
      <c r="I104" s="216">
        <f>I8+I14+I15+I28+I30+I38+I44+I54+I58+I64+I66+I69+I80+I81+I83+I86+I87+I89+SUM(I92:I102)</f>
        <v>9209</v>
      </c>
      <c r="J104" s="217">
        <f>J8+J14+J15+J28+J30+J38+J44+J54+J58+J64+J66+J69+J80+J81+J83+J86+J87+J89+SUM(J92:J102)</f>
        <v>4599</v>
      </c>
      <c r="K104" s="215">
        <f aca="true" t="shared" si="15" ref="K104:R104">K8+K14+K15+K28+K30+K38+K44+K54+K58+K64+K66+K69+K80+K81+K83+K86+K87+K89+SUM(K92:K102)+K90</f>
        <v>10994.6</v>
      </c>
      <c r="L104" s="216">
        <f t="shared" si="15"/>
        <v>9494.6</v>
      </c>
      <c r="M104" s="216">
        <f t="shared" si="15"/>
        <v>2905.6</v>
      </c>
      <c r="N104" s="218">
        <f t="shared" si="15"/>
        <v>1500</v>
      </c>
      <c r="O104" s="215">
        <f t="shared" si="15"/>
        <v>145.6</v>
      </c>
      <c r="P104" s="216">
        <f t="shared" si="15"/>
        <v>145.6</v>
      </c>
      <c r="Q104" s="216">
        <f t="shared" si="15"/>
        <v>111.2</v>
      </c>
      <c r="R104" s="218">
        <f t="shared" si="15"/>
        <v>0</v>
      </c>
      <c r="S104" s="215">
        <f>S38+SUM(S81:S102)+S58</f>
        <v>1343.1999999999998</v>
      </c>
      <c r="T104" s="216">
        <f>T38+SUM(T81:T102)+T58</f>
        <v>1327.6999999999998</v>
      </c>
      <c r="U104" s="216">
        <f>U38+SUM(U81:U102)</f>
        <v>151.3</v>
      </c>
      <c r="V104" s="218">
        <f>V38+SUM(V81:V102)</f>
        <v>15.5</v>
      </c>
    </row>
    <row r="105" spans="1:22" ht="12.75">
      <c r="A105" s="250">
        <v>98</v>
      </c>
      <c r="B105" s="255" t="s">
        <v>277</v>
      </c>
      <c r="C105" s="125">
        <f aca="true" t="shared" si="16" ref="C105:E110">+G105+K105+O105+S105</f>
        <v>957.9</v>
      </c>
      <c r="D105" s="122">
        <f t="shared" si="16"/>
        <v>957.9</v>
      </c>
      <c r="E105" s="122">
        <f t="shared" si="16"/>
        <v>615.4</v>
      </c>
      <c r="F105" s="123"/>
      <c r="G105" s="121">
        <f aca="true" t="shared" si="17" ref="G105:G110">+H105</f>
        <v>637.4</v>
      </c>
      <c r="H105" s="122">
        <v>637.4</v>
      </c>
      <c r="I105" s="193">
        <v>437.4</v>
      </c>
      <c r="J105" s="281"/>
      <c r="K105" s="284"/>
      <c r="L105" s="122"/>
      <c r="M105" s="122"/>
      <c r="N105" s="194"/>
      <c r="O105" s="121">
        <f aca="true" t="shared" si="18" ref="O105:O139">+P105</f>
        <v>244</v>
      </c>
      <c r="P105" s="122">
        <v>244</v>
      </c>
      <c r="Q105" s="122">
        <v>178</v>
      </c>
      <c r="R105" s="124"/>
      <c r="S105" s="121">
        <f aca="true" t="shared" si="19" ref="S105:S131">+T105</f>
        <v>76.5</v>
      </c>
      <c r="T105" s="122">
        <v>76.5</v>
      </c>
      <c r="U105" s="122"/>
      <c r="V105" s="124"/>
    </row>
    <row r="106" spans="1:22" ht="12.75">
      <c r="A106" s="246">
        <f t="shared" si="10"/>
        <v>99</v>
      </c>
      <c r="B106" s="257" t="s">
        <v>278</v>
      </c>
      <c r="C106" s="143">
        <f t="shared" si="16"/>
        <v>1690.6</v>
      </c>
      <c r="D106" s="140">
        <f t="shared" si="16"/>
        <v>1690.6</v>
      </c>
      <c r="E106" s="140">
        <f t="shared" si="16"/>
        <v>1070.8</v>
      </c>
      <c r="F106" s="141"/>
      <c r="G106" s="139">
        <f t="shared" si="17"/>
        <v>1079.6</v>
      </c>
      <c r="H106" s="140">
        <v>1079.6</v>
      </c>
      <c r="I106" s="158">
        <v>738.5</v>
      </c>
      <c r="J106" s="132"/>
      <c r="K106" s="150"/>
      <c r="L106" s="140"/>
      <c r="M106" s="140"/>
      <c r="N106" s="134"/>
      <c r="O106" s="139">
        <f t="shared" si="18"/>
        <v>456</v>
      </c>
      <c r="P106" s="140">
        <v>456</v>
      </c>
      <c r="Q106" s="140">
        <v>332.3</v>
      </c>
      <c r="R106" s="142"/>
      <c r="S106" s="139">
        <f t="shared" si="19"/>
        <v>155</v>
      </c>
      <c r="T106" s="140">
        <v>155</v>
      </c>
      <c r="U106" s="140"/>
      <c r="V106" s="142"/>
    </row>
    <row r="107" spans="1:22" ht="12.75">
      <c r="A107" s="246">
        <f t="shared" si="10"/>
        <v>100</v>
      </c>
      <c r="B107" s="257" t="s">
        <v>151</v>
      </c>
      <c r="C107" s="143">
        <f t="shared" si="16"/>
        <v>695.3</v>
      </c>
      <c r="D107" s="140">
        <f t="shared" si="16"/>
        <v>695.3</v>
      </c>
      <c r="E107" s="140">
        <f t="shared" si="16"/>
        <v>383.1</v>
      </c>
      <c r="F107" s="141"/>
      <c r="G107" s="139">
        <f>+H107+J107</f>
        <v>464.3</v>
      </c>
      <c r="H107" s="140">
        <v>464.3</v>
      </c>
      <c r="I107" s="158">
        <v>242.5</v>
      </c>
      <c r="J107" s="141"/>
      <c r="K107" s="150"/>
      <c r="L107" s="140"/>
      <c r="M107" s="140"/>
      <c r="N107" s="134"/>
      <c r="O107" s="139">
        <f t="shared" si="18"/>
        <v>193</v>
      </c>
      <c r="P107" s="140">
        <v>193</v>
      </c>
      <c r="Q107" s="140">
        <v>140.6</v>
      </c>
      <c r="R107" s="142"/>
      <c r="S107" s="139">
        <f t="shared" si="19"/>
        <v>38</v>
      </c>
      <c r="T107" s="140">
        <v>38</v>
      </c>
      <c r="U107" s="140"/>
      <c r="V107" s="142"/>
    </row>
    <row r="108" spans="1:22" ht="12.75">
      <c r="A108" s="246">
        <f t="shared" si="10"/>
        <v>101</v>
      </c>
      <c r="B108" s="257" t="s">
        <v>279</v>
      </c>
      <c r="C108" s="143">
        <f t="shared" si="16"/>
        <v>1395.7</v>
      </c>
      <c r="D108" s="140">
        <f t="shared" si="16"/>
        <v>1395.7</v>
      </c>
      <c r="E108" s="140">
        <f t="shared" si="16"/>
        <v>850.7</v>
      </c>
      <c r="F108" s="141"/>
      <c r="G108" s="139">
        <f t="shared" si="17"/>
        <v>687.1</v>
      </c>
      <c r="H108" s="140">
        <v>687.1</v>
      </c>
      <c r="I108" s="140">
        <v>446.4</v>
      </c>
      <c r="J108" s="132"/>
      <c r="K108" s="150"/>
      <c r="L108" s="140"/>
      <c r="M108" s="140"/>
      <c r="N108" s="134"/>
      <c r="O108" s="139">
        <f t="shared" si="18"/>
        <v>552.6</v>
      </c>
      <c r="P108" s="140">
        <v>552.6</v>
      </c>
      <c r="Q108" s="140">
        <v>404.3</v>
      </c>
      <c r="R108" s="142"/>
      <c r="S108" s="139">
        <f t="shared" si="19"/>
        <v>156</v>
      </c>
      <c r="T108" s="140">
        <v>156</v>
      </c>
      <c r="U108" s="140"/>
      <c r="V108" s="142"/>
    </row>
    <row r="109" spans="1:22" ht="12.75">
      <c r="A109" s="246">
        <f t="shared" si="10"/>
        <v>102</v>
      </c>
      <c r="B109" s="257" t="s">
        <v>280</v>
      </c>
      <c r="C109" s="143">
        <f t="shared" si="16"/>
        <v>905.7</v>
      </c>
      <c r="D109" s="140">
        <f t="shared" si="16"/>
        <v>905.7</v>
      </c>
      <c r="E109" s="140">
        <f t="shared" si="16"/>
        <v>598.5</v>
      </c>
      <c r="F109" s="141"/>
      <c r="G109" s="139">
        <f t="shared" si="17"/>
        <v>441.8</v>
      </c>
      <c r="H109" s="140">
        <v>441.8</v>
      </c>
      <c r="I109" s="140">
        <v>279</v>
      </c>
      <c r="J109" s="132"/>
      <c r="K109" s="150"/>
      <c r="L109" s="140"/>
      <c r="M109" s="140"/>
      <c r="N109" s="134"/>
      <c r="O109" s="139">
        <f t="shared" si="18"/>
        <v>434.9</v>
      </c>
      <c r="P109" s="140">
        <v>434.9</v>
      </c>
      <c r="Q109" s="140">
        <v>319.5</v>
      </c>
      <c r="R109" s="142"/>
      <c r="S109" s="139">
        <f t="shared" si="19"/>
        <v>29</v>
      </c>
      <c r="T109" s="140">
        <v>29</v>
      </c>
      <c r="U109" s="140"/>
      <c r="V109" s="142"/>
    </row>
    <row r="110" spans="1:22" ht="12.75">
      <c r="A110" s="246">
        <f t="shared" si="10"/>
        <v>103</v>
      </c>
      <c r="B110" s="257" t="s">
        <v>281</v>
      </c>
      <c r="C110" s="143">
        <f t="shared" si="16"/>
        <v>597.7</v>
      </c>
      <c r="D110" s="140">
        <f t="shared" si="16"/>
        <v>597.7</v>
      </c>
      <c r="E110" s="140">
        <f t="shared" si="16"/>
        <v>424.9</v>
      </c>
      <c r="F110" s="141"/>
      <c r="G110" s="139">
        <f t="shared" si="17"/>
        <v>281.4</v>
      </c>
      <c r="H110" s="140">
        <v>281.4</v>
      </c>
      <c r="I110" s="140">
        <v>205</v>
      </c>
      <c r="J110" s="132"/>
      <c r="K110" s="150"/>
      <c r="L110" s="140"/>
      <c r="M110" s="140"/>
      <c r="N110" s="134"/>
      <c r="O110" s="139">
        <f t="shared" si="18"/>
        <v>296.3</v>
      </c>
      <c r="P110" s="140">
        <v>296.3</v>
      </c>
      <c r="Q110" s="140">
        <v>219.9</v>
      </c>
      <c r="R110" s="142"/>
      <c r="S110" s="139">
        <f t="shared" si="19"/>
        <v>20</v>
      </c>
      <c r="T110" s="140">
        <v>20</v>
      </c>
      <c r="U110" s="140"/>
      <c r="V110" s="142"/>
    </row>
    <row r="111" spans="1:22" ht="12.75">
      <c r="A111" s="246">
        <f t="shared" si="10"/>
        <v>104</v>
      </c>
      <c r="B111" s="257" t="s">
        <v>282</v>
      </c>
      <c r="C111" s="143">
        <f aca="true" t="shared" si="20" ref="C111:E112">G111+K111+O111+S111</f>
        <v>464.09999999999997</v>
      </c>
      <c r="D111" s="140">
        <f t="shared" si="20"/>
        <v>464.09999999999997</v>
      </c>
      <c r="E111" s="140">
        <f t="shared" si="20"/>
        <v>343.79999999999995</v>
      </c>
      <c r="F111" s="141"/>
      <c r="G111" s="139">
        <f>H111+J111</f>
        <v>29.9</v>
      </c>
      <c r="H111" s="140">
        <v>29.9</v>
      </c>
      <c r="I111" s="140">
        <v>22.4</v>
      </c>
      <c r="J111" s="132"/>
      <c r="K111" s="150"/>
      <c r="L111" s="140"/>
      <c r="M111" s="140"/>
      <c r="N111" s="134"/>
      <c r="O111" s="139">
        <f>+P111+R111</f>
        <v>434.2</v>
      </c>
      <c r="P111" s="140">
        <v>434.2</v>
      </c>
      <c r="Q111" s="140">
        <v>321.4</v>
      </c>
      <c r="R111" s="142"/>
      <c r="S111" s="139"/>
      <c r="T111" s="140"/>
      <c r="U111" s="140"/>
      <c r="V111" s="142"/>
    </row>
    <row r="112" spans="1:22" ht="12.75">
      <c r="A112" s="246">
        <f t="shared" si="10"/>
        <v>105</v>
      </c>
      <c r="B112" s="274" t="s">
        <v>283</v>
      </c>
      <c r="C112" s="143">
        <f t="shared" si="20"/>
        <v>244.4</v>
      </c>
      <c r="D112" s="140">
        <f t="shared" si="20"/>
        <v>244.4</v>
      </c>
      <c r="E112" s="140">
        <f t="shared" si="20"/>
        <v>178.7</v>
      </c>
      <c r="F112" s="141"/>
      <c r="G112" s="139">
        <f>H112+J112</f>
        <v>89.4</v>
      </c>
      <c r="H112" s="140">
        <v>89.4</v>
      </c>
      <c r="I112" s="140">
        <v>62.9</v>
      </c>
      <c r="J112" s="141"/>
      <c r="K112" s="150"/>
      <c r="L112" s="140"/>
      <c r="M112" s="140"/>
      <c r="N112" s="142"/>
      <c r="O112" s="139">
        <f t="shared" si="18"/>
        <v>155</v>
      </c>
      <c r="P112" s="140">
        <v>155</v>
      </c>
      <c r="Q112" s="140">
        <v>115.8</v>
      </c>
      <c r="R112" s="142"/>
      <c r="S112" s="139"/>
      <c r="T112" s="140"/>
      <c r="U112" s="140"/>
      <c r="V112" s="142"/>
    </row>
    <row r="113" spans="1:22" ht="12.75">
      <c r="A113" s="246">
        <v>106</v>
      </c>
      <c r="B113" s="257" t="s">
        <v>284</v>
      </c>
      <c r="C113" s="143">
        <f aca="true" t="shared" si="21" ref="C113:F122">+G113+K113+O113+S113</f>
        <v>1930.5</v>
      </c>
      <c r="D113" s="140">
        <f t="shared" si="21"/>
        <v>1930.5</v>
      </c>
      <c r="E113" s="140">
        <f t="shared" si="21"/>
        <v>1235.3</v>
      </c>
      <c r="F113" s="141"/>
      <c r="G113" s="139">
        <f>+H113+J113</f>
        <v>1318.5</v>
      </c>
      <c r="H113" s="140">
        <v>1318.5</v>
      </c>
      <c r="I113" s="140">
        <v>889.9</v>
      </c>
      <c r="J113" s="141"/>
      <c r="K113" s="150"/>
      <c r="L113" s="140"/>
      <c r="M113" s="140"/>
      <c r="N113" s="134"/>
      <c r="O113" s="139">
        <f t="shared" si="18"/>
        <v>475.5</v>
      </c>
      <c r="P113" s="140">
        <v>475.5</v>
      </c>
      <c r="Q113" s="140">
        <v>345.4</v>
      </c>
      <c r="R113" s="142"/>
      <c r="S113" s="139">
        <f t="shared" si="19"/>
        <v>136.5</v>
      </c>
      <c r="T113" s="140">
        <v>136.5</v>
      </c>
      <c r="U113" s="140"/>
      <c r="V113" s="142"/>
    </row>
    <row r="114" spans="1:22" ht="12.75">
      <c r="A114" s="246">
        <f t="shared" si="10"/>
        <v>107</v>
      </c>
      <c r="B114" s="257" t="s">
        <v>157</v>
      </c>
      <c r="C114" s="143">
        <f t="shared" si="21"/>
        <v>1944.1999999999998</v>
      </c>
      <c r="D114" s="140">
        <f t="shared" si="21"/>
        <v>1942.3999999999999</v>
      </c>
      <c r="E114" s="140">
        <f t="shared" si="21"/>
        <v>1364.6999999999998</v>
      </c>
      <c r="F114" s="141">
        <f t="shared" si="21"/>
        <v>1.8</v>
      </c>
      <c r="G114" s="139">
        <f aca="true" t="shared" si="22" ref="G114:G122">+H114</f>
        <v>475.4</v>
      </c>
      <c r="H114" s="140">
        <v>475.4</v>
      </c>
      <c r="I114" s="140">
        <v>304.9</v>
      </c>
      <c r="J114" s="141"/>
      <c r="K114" s="150"/>
      <c r="L114" s="140"/>
      <c r="M114" s="140"/>
      <c r="N114" s="142"/>
      <c r="O114" s="139">
        <f t="shared" si="18"/>
        <v>1437.8</v>
      </c>
      <c r="P114" s="140">
        <v>1437.8</v>
      </c>
      <c r="Q114" s="140">
        <v>1059.8</v>
      </c>
      <c r="R114" s="142"/>
      <c r="S114" s="139">
        <f>T114+V114</f>
        <v>31</v>
      </c>
      <c r="T114" s="140">
        <v>29.2</v>
      </c>
      <c r="U114" s="140"/>
      <c r="V114" s="142">
        <v>1.8</v>
      </c>
    </row>
    <row r="115" spans="1:22" ht="12.75">
      <c r="A115" s="246">
        <f t="shared" si="10"/>
        <v>108</v>
      </c>
      <c r="B115" s="257" t="s">
        <v>285</v>
      </c>
      <c r="C115" s="143">
        <f t="shared" si="21"/>
        <v>318.7</v>
      </c>
      <c r="D115" s="140">
        <f t="shared" si="21"/>
        <v>318.7</v>
      </c>
      <c r="E115" s="140">
        <f t="shared" si="21"/>
        <v>228</v>
      </c>
      <c r="F115" s="141"/>
      <c r="G115" s="139">
        <f t="shared" si="22"/>
        <v>117.2</v>
      </c>
      <c r="H115" s="140">
        <v>117.2</v>
      </c>
      <c r="I115" s="140">
        <v>85.8</v>
      </c>
      <c r="J115" s="132"/>
      <c r="K115" s="150"/>
      <c r="L115" s="140"/>
      <c r="M115" s="140"/>
      <c r="N115" s="134"/>
      <c r="O115" s="139">
        <f t="shared" si="18"/>
        <v>191.6</v>
      </c>
      <c r="P115" s="140">
        <v>191.6</v>
      </c>
      <c r="Q115" s="140">
        <v>142.2</v>
      </c>
      <c r="R115" s="142"/>
      <c r="S115" s="139">
        <f t="shared" si="19"/>
        <v>9.9</v>
      </c>
      <c r="T115" s="140">
        <v>9.9</v>
      </c>
      <c r="U115" s="140"/>
      <c r="V115" s="142"/>
    </row>
    <row r="116" spans="1:22" ht="12.75">
      <c r="A116" s="246">
        <v>109</v>
      </c>
      <c r="B116" s="257" t="s">
        <v>286</v>
      </c>
      <c r="C116" s="143">
        <f t="shared" si="21"/>
        <v>813.5</v>
      </c>
      <c r="D116" s="140">
        <f t="shared" si="21"/>
        <v>813.5</v>
      </c>
      <c r="E116" s="140">
        <f t="shared" si="21"/>
        <v>562.3</v>
      </c>
      <c r="F116" s="141"/>
      <c r="G116" s="139">
        <f t="shared" si="22"/>
        <v>337.5</v>
      </c>
      <c r="H116" s="140">
        <v>337.5</v>
      </c>
      <c r="I116" s="140">
        <v>222</v>
      </c>
      <c r="J116" s="132"/>
      <c r="K116" s="150"/>
      <c r="L116" s="140"/>
      <c r="M116" s="140"/>
      <c r="N116" s="134"/>
      <c r="O116" s="139">
        <f t="shared" si="18"/>
        <v>455.1</v>
      </c>
      <c r="P116" s="140">
        <v>455.1</v>
      </c>
      <c r="Q116" s="140">
        <v>340.3</v>
      </c>
      <c r="R116" s="142"/>
      <c r="S116" s="139">
        <f t="shared" si="19"/>
        <v>20.9</v>
      </c>
      <c r="T116" s="140">
        <v>20.9</v>
      </c>
      <c r="U116" s="140"/>
      <c r="V116" s="142"/>
    </row>
    <row r="117" spans="1:22" ht="12.75">
      <c r="A117" s="246">
        <f t="shared" si="10"/>
        <v>110</v>
      </c>
      <c r="B117" s="257" t="s">
        <v>287</v>
      </c>
      <c r="C117" s="143">
        <f t="shared" si="21"/>
        <v>1114.3</v>
      </c>
      <c r="D117" s="140">
        <f t="shared" si="21"/>
        <v>1114.3</v>
      </c>
      <c r="E117" s="140">
        <f t="shared" si="21"/>
        <v>812.6</v>
      </c>
      <c r="F117" s="141"/>
      <c r="G117" s="139">
        <f t="shared" si="22"/>
        <v>78.8</v>
      </c>
      <c r="H117" s="140">
        <v>78.8</v>
      </c>
      <c r="I117" s="140">
        <v>57.9</v>
      </c>
      <c r="J117" s="132"/>
      <c r="K117" s="150"/>
      <c r="L117" s="140"/>
      <c r="M117" s="140"/>
      <c r="N117" s="134"/>
      <c r="O117" s="139">
        <f t="shared" si="18"/>
        <v>1002.9</v>
      </c>
      <c r="P117" s="140">
        <v>1002.9</v>
      </c>
      <c r="Q117" s="140">
        <v>740.5</v>
      </c>
      <c r="R117" s="142"/>
      <c r="S117" s="139">
        <f t="shared" si="19"/>
        <v>32.6</v>
      </c>
      <c r="T117" s="140">
        <v>32.6</v>
      </c>
      <c r="U117" s="140">
        <v>14.2</v>
      </c>
      <c r="V117" s="142"/>
    </row>
    <row r="118" spans="1:22" ht="12.75">
      <c r="A118" s="246">
        <f t="shared" si="10"/>
        <v>111</v>
      </c>
      <c r="B118" s="257" t="s">
        <v>288</v>
      </c>
      <c r="C118" s="143">
        <f t="shared" si="21"/>
        <v>1251</v>
      </c>
      <c r="D118" s="140">
        <f t="shared" si="21"/>
        <v>1251</v>
      </c>
      <c r="E118" s="140">
        <f t="shared" si="21"/>
        <v>855.6999999999999</v>
      </c>
      <c r="F118" s="141"/>
      <c r="G118" s="139">
        <f t="shared" si="22"/>
        <v>471.7</v>
      </c>
      <c r="H118" s="140">
        <v>471.7</v>
      </c>
      <c r="I118" s="140">
        <v>311.4</v>
      </c>
      <c r="J118" s="132"/>
      <c r="K118" s="150"/>
      <c r="L118" s="140"/>
      <c r="M118" s="140"/>
      <c r="N118" s="134"/>
      <c r="O118" s="139">
        <f t="shared" si="18"/>
        <v>728.3</v>
      </c>
      <c r="P118" s="140">
        <v>728.3</v>
      </c>
      <c r="Q118" s="140">
        <v>544.3</v>
      </c>
      <c r="R118" s="142"/>
      <c r="S118" s="139">
        <f t="shared" si="19"/>
        <v>51</v>
      </c>
      <c r="T118" s="140">
        <v>51</v>
      </c>
      <c r="U118" s="140"/>
      <c r="V118" s="142"/>
    </row>
    <row r="119" spans="1:22" ht="12.75">
      <c r="A119" s="246">
        <v>112</v>
      </c>
      <c r="B119" s="257" t="s">
        <v>164</v>
      </c>
      <c r="C119" s="143">
        <f t="shared" si="21"/>
        <v>6247.3</v>
      </c>
      <c r="D119" s="140">
        <f t="shared" si="21"/>
        <v>6244.3</v>
      </c>
      <c r="E119" s="140">
        <f t="shared" si="21"/>
        <v>4213</v>
      </c>
      <c r="F119" s="141">
        <f t="shared" si="21"/>
        <v>3</v>
      </c>
      <c r="G119" s="139">
        <f t="shared" si="22"/>
        <v>1619.7</v>
      </c>
      <c r="H119" s="140">
        <v>1619.7</v>
      </c>
      <c r="I119" s="140">
        <v>919</v>
      </c>
      <c r="J119" s="132"/>
      <c r="K119" s="150"/>
      <c r="L119" s="140"/>
      <c r="M119" s="140"/>
      <c r="N119" s="134"/>
      <c r="O119" s="139">
        <f>P119+R119</f>
        <v>4427.6</v>
      </c>
      <c r="P119" s="140">
        <v>4427.6</v>
      </c>
      <c r="Q119" s="140">
        <v>3294</v>
      </c>
      <c r="R119" s="142"/>
      <c r="S119" s="139">
        <f>+T119+V119</f>
        <v>200</v>
      </c>
      <c r="T119" s="140">
        <v>197</v>
      </c>
      <c r="U119" s="140"/>
      <c r="V119" s="142">
        <v>3</v>
      </c>
    </row>
    <row r="120" spans="1:22" ht="12.75">
      <c r="A120" s="246">
        <f t="shared" si="10"/>
        <v>113</v>
      </c>
      <c r="B120" s="257" t="s">
        <v>289</v>
      </c>
      <c r="C120" s="143">
        <f t="shared" si="21"/>
        <v>253.1</v>
      </c>
      <c r="D120" s="140">
        <f t="shared" si="21"/>
        <v>250.1</v>
      </c>
      <c r="E120" s="140">
        <f t="shared" si="21"/>
        <v>139.7</v>
      </c>
      <c r="F120" s="141">
        <f t="shared" si="21"/>
        <v>3</v>
      </c>
      <c r="G120" s="139">
        <f t="shared" si="22"/>
        <v>220.1</v>
      </c>
      <c r="H120" s="140">
        <v>220.1</v>
      </c>
      <c r="I120" s="140">
        <v>139.7</v>
      </c>
      <c r="J120" s="141"/>
      <c r="K120" s="150"/>
      <c r="L120" s="140"/>
      <c r="M120" s="140"/>
      <c r="N120" s="142"/>
      <c r="O120" s="139"/>
      <c r="P120" s="140"/>
      <c r="Q120" s="140"/>
      <c r="R120" s="142"/>
      <c r="S120" s="139">
        <f>+T120+V120</f>
        <v>33</v>
      </c>
      <c r="T120" s="140">
        <v>30</v>
      </c>
      <c r="U120" s="140"/>
      <c r="V120" s="142">
        <v>3</v>
      </c>
    </row>
    <row r="121" spans="1:22" ht="12.75">
      <c r="A121" s="246">
        <v>114</v>
      </c>
      <c r="B121" s="257" t="s">
        <v>290</v>
      </c>
      <c r="C121" s="143">
        <f t="shared" si="21"/>
        <v>3731.1000000000004</v>
      </c>
      <c r="D121" s="140">
        <f t="shared" si="21"/>
        <v>3715.7</v>
      </c>
      <c r="E121" s="140">
        <f t="shared" si="21"/>
        <v>2571.1</v>
      </c>
      <c r="F121" s="141">
        <f t="shared" si="21"/>
        <v>15.4</v>
      </c>
      <c r="G121" s="139">
        <f t="shared" si="22"/>
        <v>831.2</v>
      </c>
      <c r="H121" s="140">
        <v>831.2</v>
      </c>
      <c r="I121" s="140">
        <v>490.5</v>
      </c>
      <c r="J121" s="132"/>
      <c r="K121" s="150"/>
      <c r="L121" s="140"/>
      <c r="M121" s="140"/>
      <c r="N121" s="134"/>
      <c r="O121" s="139">
        <f>P121+R121</f>
        <v>2822.9</v>
      </c>
      <c r="P121" s="140">
        <v>2807.5</v>
      </c>
      <c r="Q121" s="140">
        <v>2080.6</v>
      </c>
      <c r="R121" s="142">
        <v>15.4</v>
      </c>
      <c r="S121" s="139">
        <f t="shared" si="19"/>
        <v>77</v>
      </c>
      <c r="T121" s="140">
        <v>77</v>
      </c>
      <c r="U121" s="140"/>
      <c r="V121" s="142"/>
    </row>
    <row r="122" spans="1:22" ht="12.75">
      <c r="A122" s="246">
        <f t="shared" si="10"/>
        <v>115</v>
      </c>
      <c r="B122" s="257" t="s">
        <v>170</v>
      </c>
      <c r="C122" s="143">
        <f t="shared" si="21"/>
        <v>2246.8</v>
      </c>
      <c r="D122" s="140">
        <f t="shared" si="21"/>
        <v>2246.8</v>
      </c>
      <c r="E122" s="140">
        <f t="shared" si="21"/>
        <v>1500</v>
      </c>
      <c r="F122" s="141"/>
      <c r="G122" s="139">
        <f t="shared" si="22"/>
        <v>693.1</v>
      </c>
      <c r="H122" s="140">
        <v>693.1</v>
      </c>
      <c r="I122" s="140">
        <v>372.7</v>
      </c>
      <c r="J122" s="132"/>
      <c r="K122" s="150"/>
      <c r="L122" s="140"/>
      <c r="M122" s="140"/>
      <c r="N122" s="134"/>
      <c r="O122" s="139">
        <f t="shared" si="18"/>
        <v>1516.7</v>
      </c>
      <c r="P122" s="140">
        <v>1516.7</v>
      </c>
      <c r="Q122" s="140">
        <v>1127.3</v>
      </c>
      <c r="R122" s="142"/>
      <c r="S122" s="139">
        <f>+T122+V122</f>
        <v>37</v>
      </c>
      <c r="T122" s="140">
        <v>37</v>
      </c>
      <c r="U122" s="140"/>
      <c r="V122" s="142"/>
    </row>
    <row r="123" spans="1:22" ht="12.75">
      <c r="A123" s="246">
        <f t="shared" si="10"/>
        <v>116</v>
      </c>
      <c r="B123" s="257" t="s">
        <v>291</v>
      </c>
      <c r="C123" s="143">
        <f aca="true" t="shared" si="23" ref="C123:E124">G123+K123+O123+S123</f>
        <v>103.9</v>
      </c>
      <c r="D123" s="140">
        <f t="shared" si="23"/>
        <v>103.9</v>
      </c>
      <c r="E123" s="140">
        <f t="shared" si="23"/>
        <v>73.6</v>
      </c>
      <c r="F123" s="141"/>
      <c r="G123" s="139">
        <f>H123+J123</f>
        <v>94.5</v>
      </c>
      <c r="H123" s="140">
        <v>94.5</v>
      </c>
      <c r="I123" s="140">
        <v>68.8</v>
      </c>
      <c r="J123" s="141"/>
      <c r="K123" s="150"/>
      <c r="L123" s="140"/>
      <c r="M123" s="140"/>
      <c r="N123" s="142"/>
      <c r="O123" s="139"/>
      <c r="P123" s="140"/>
      <c r="Q123" s="140"/>
      <c r="R123" s="142"/>
      <c r="S123" s="139">
        <f t="shared" si="19"/>
        <v>9.4</v>
      </c>
      <c r="T123" s="140">
        <v>9.4</v>
      </c>
      <c r="U123" s="140">
        <v>4.8</v>
      </c>
      <c r="V123" s="142"/>
    </row>
    <row r="124" spans="1:22" ht="12.75">
      <c r="A124" s="246">
        <f t="shared" si="10"/>
        <v>117</v>
      </c>
      <c r="B124" s="257" t="s">
        <v>292</v>
      </c>
      <c r="C124" s="143">
        <f t="shared" si="23"/>
        <v>1511.8</v>
      </c>
      <c r="D124" s="140">
        <f t="shared" si="23"/>
        <v>1511.8</v>
      </c>
      <c r="E124" s="140">
        <f t="shared" si="23"/>
        <v>1051.1</v>
      </c>
      <c r="F124" s="141"/>
      <c r="G124" s="139">
        <f>H124+J124</f>
        <v>434.3</v>
      </c>
      <c r="H124" s="140">
        <v>434.3</v>
      </c>
      <c r="I124" s="140">
        <v>290.6</v>
      </c>
      <c r="J124" s="141"/>
      <c r="K124" s="150"/>
      <c r="L124" s="140"/>
      <c r="M124" s="140"/>
      <c r="N124" s="134"/>
      <c r="O124" s="139">
        <f t="shared" si="18"/>
        <v>1018.5</v>
      </c>
      <c r="P124" s="140">
        <v>1018.5</v>
      </c>
      <c r="Q124" s="140">
        <v>760.5</v>
      </c>
      <c r="R124" s="142"/>
      <c r="S124" s="139">
        <f t="shared" si="19"/>
        <v>59</v>
      </c>
      <c r="T124" s="140">
        <v>59</v>
      </c>
      <c r="U124" s="140"/>
      <c r="V124" s="142"/>
    </row>
    <row r="125" spans="1:22" ht="12.75">
      <c r="A125" s="246">
        <f t="shared" si="10"/>
        <v>118</v>
      </c>
      <c r="B125" s="257" t="s">
        <v>176</v>
      </c>
      <c r="C125" s="143">
        <f aca="true" t="shared" si="24" ref="C125:E128">+G125+K125+O125+S125</f>
        <v>1808.6</v>
      </c>
      <c r="D125" s="140">
        <f t="shared" si="24"/>
        <v>1808.6</v>
      </c>
      <c r="E125" s="140">
        <f t="shared" si="24"/>
        <v>1210.4</v>
      </c>
      <c r="F125" s="141"/>
      <c r="G125" s="139">
        <f>+H125+J125</f>
        <v>605.6</v>
      </c>
      <c r="H125" s="140">
        <v>605.6</v>
      </c>
      <c r="I125" s="140">
        <v>342.5</v>
      </c>
      <c r="J125" s="141"/>
      <c r="K125" s="150"/>
      <c r="L125" s="140"/>
      <c r="M125" s="140"/>
      <c r="N125" s="134"/>
      <c r="O125" s="139">
        <f t="shared" si="18"/>
        <v>1165</v>
      </c>
      <c r="P125" s="285">
        <v>1165</v>
      </c>
      <c r="Q125" s="140">
        <v>867.9</v>
      </c>
      <c r="R125" s="142"/>
      <c r="S125" s="139">
        <f t="shared" si="19"/>
        <v>38</v>
      </c>
      <c r="T125" s="140">
        <v>38</v>
      </c>
      <c r="U125" s="140"/>
      <c r="V125" s="142"/>
    </row>
    <row r="126" spans="1:22" ht="12.75">
      <c r="A126" s="246">
        <f t="shared" si="10"/>
        <v>119</v>
      </c>
      <c r="B126" s="275" t="s">
        <v>293</v>
      </c>
      <c r="C126" s="143">
        <f t="shared" si="24"/>
        <v>419.6</v>
      </c>
      <c r="D126" s="140">
        <f t="shared" si="24"/>
        <v>419.6</v>
      </c>
      <c r="E126" s="140">
        <f t="shared" si="24"/>
        <v>240.1</v>
      </c>
      <c r="F126" s="141"/>
      <c r="G126" s="139">
        <f>+H126</f>
        <v>258.2</v>
      </c>
      <c r="H126" s="140">
        <v>258.2</v>
      </c>
      <c r="I126" s="140">
        <v>137</v>
      </c>
      <c r="J126" s="141"/>
      <c r="K126" s="150"/>
      <c r="L126" s="140"/>
      <c r="M126" s="140"/>
      <c r="N126" s="142"/>
      <c r="O126" s="139">
        <f t="shared" si="18"/>
        <v>141.4</v>
      </c>
      <c r="P126" s="140">
        <v>141.4</v>
      </c>
      <c r="Q126" s="140">
        <v>103.1</v>
      </c>
      <c r="R126" s="142"/>
      <c r="S126" s="139">
        <f t="shared" si="19"/>
        <v>20</v>
      </c>
      <c r="T126" s="140">
        <v>20</v>
      </c>
      <c r="U126" s="140"/>
      <c r="V126" s="142"/>
    </row>
    <row r="127" spans="1:22" ht="12.75">
      <c r="A127" s="246">
        <f t="shared" si="10"/>
        <v>120</v>
      </c>
      <c r="B127" s="257" t="s">
        <v>294</v>
      </c>
      <c r="C127" s="143">
        <f t="shared" si="24"/>
        <v>94.1</v>
      </c>
      <c r="D127" s="140">
        <f t="shared" si="24"/>
        <v>94.1</v>
      </c>
      <c r="E127" s="140">
        <f t="shared" si="24"/>
        <v>67.8</v>
      </c>
      <c r="F127" s="141"/>
      <c r="G127" s="139">
        <f>+H127</f>
        <v>36.2</v>
      </c>
      <c r="H127" s="140">
        <v>36.2</v>
      </c>
      <c r="I127" s="140">
        <v>24.4</v>
      </c>
      <c r="J127" s="141"/>
      <c r="K127" s="150"/>
      <c r="L127" s="140"/>
      <c r="M127" s="140"/>
      <c r="N127" s="142"/>
      <c r="O127" s="139">
        <f t="shared" si="18"/>
        <v>57.9</v>
      </c>
      <c r="P127" s="140">
        <v>57.9</v>
      </c>
      <c r="Q127" s="140">
        <v>43.4</v>
      </c>
      <c r="R127" s="142"/>
      <c r="S127" s="139"/>
      <c r="T127" s="140"/>
      <c r="U127" s="140"/>
      <c r="V127" s="142"/>
    </row>
    <row r="128" spans="1:22" ht="12.75">
      <c r="A128" s="246">
        <f t="shared" si="10"/>
        <v>121</v>
      </c>
      <c r="B128" s="257" t="s">
        <v>295</v>
      </c>
      <c r="C128" s="143">
        <f t="shared" si="24"/>
        <v>105.4</v>
      </c>
      <c r="D128" s="140">
        <f t="shared" si="24"/>
        <v>105.4</v>
      </c>
      <c r="E128" s="140">
        <f t="shared" si="24"/>
        <v>70.1</v>
      </c>
      <c r="F128" s="141"/>
      <c r="G128" s="139">
        <f>+H128</f>
        <v>99.4</v>
      </c>
      <c r="H128" s="140">
        <v>99.4</v>
      </c>
      <c r="I128" s="140">
        <v>67.1</v>
      </c>
      <c r="J128" s="141"/>
      <c r="K128" s="150"/>
      <c r="L128" s="140"/>
      <c r="M128" s="140"/>
      <c r="N128" s="142"/>
      <c r="O128" s="139"/>
      <c r="P128" s="140"/>
      <c r="Q128" s="140"/>
      <c r="R128" s="142"/>
      <c r="S128" s="139">
        <f t="shared" si="19"/>
        <v>6</v>
      </c>
      <c r="T128" s="140">
        <v>6</v>
      </c>
      <c r="U128" s="140">
        <v>3</v>
      </c>
      <c r="V128" s="142"/>
    </row>
    <row r="129" spans="1:22" ht="12.75">
      <c r="A129" s="246">
        <f t="shared" si="10"/>
        <v>122</v>
      </c>
      <c r="B129" s="257" t="s">
        <v>183</v>
      </c>
      <c r="C129" s="143">
        <f aca="true" t="shared" si="25" ref="C129:E130">G129+K129+O129+S129</f>
        <v>1826.2</v>
      </c>
      <c r="D129" s="140">
        <f t="shared" si="25"/>
        <v>1826.2</v>
      </c>
      <c r="E129" s="140">
        <f t="shared" si="25"/>
        <v>1190</v>
      </c>
      <c r="F129" s="141"/>
      <c r="G129" s="139">
        <f>H129+J129</f>
        <v>584.3</v>
      </c>
      <c r="H129" s="140">
        <v>584.3</v>
      </c>
      <c r="I129" s="140">
        <v>313.3</v>
      </c>
      <c r="J129" s="141"/>
      <c r="K129" s="150"/>
      <c r="L129" s="140"/>
      <c r="M129" s="140"/>
      <c r="N129" s="134"/>
      <c r="O129" s="139">
        <f t="shared" si="18"/>
        <v>1176</v>
      </c>
      <c r="P129" s="140">
        <v>1176</v>
      </c>
      <c r="Q129" s="140">
        <v>876.7</v>
      </c>
      <c r="R129" s="142"/>
      <c r="S129" s="139">
        <f t="shared" si="19"/>
        <v>65.9</v>
      </c>
      <c r="T129" s="140">
        <v>65.9</v>
      </c>
      <c r="U129" s="140"/>
      <c r="V129" s="142"/>
    </row>
    <row r="130" spans="1:22" ht="12.75">
      <c r="A130" s="246">
        <f t="shared" si="10"/>
        <v>123</v>
      </c>
      <c r="B130" s="257" t="s">
        <v>296</v>
      </c>
      <c r="C130" s="143">
        <f t="shared" si="25"/>
        <v>120.1</v>
      </c>
      <c r="D130" s="140">
        <f t="shared" si="25"/>
        <v>120.1</v>
      </c>
      <c r="E130" s="140">
        <f t="shared" si="25"/>
        <v>89.1</v>
      </c>
      <c r="F130" s="141"/>
      <c r="G130" s="139">
        <f>H130+J130</f>
        <v>111.5</v>
      </c>
      <c r="H130" s="140">
        <v>111.5</v>
      </c>
      <c r="I130" s="140">
        <v>85.1</v>
      </c>
      <c r="J130" s="141"/>
      <c r="K130" s="150"/>
      <c r="L130" s="140"/>
      <c r="M130" s="140"/>
      <c r="N130" s="142"/>
      <c r="O130" s="139"/>
      <c r="P130" s="140"/>
      <c r="Q130" s="140"/>
      <c r="R130" s="142"/>
      <c r="S130" s="139">
        <f t="shared" si="19"/>
        <v>8.6</v>
      </c>
      <c r="T130" s="140">
        <v>8.6</v>
      </c>
      <c r="U130" s="140">
        <v>4</v>
      </c>
      <c r="V130" s="142"/>
    </row>
    <row r="131" spans="1:22" ht="12.75">
      <c r="A131" s="246">
        <f t="shared" si="10"/>
        <v>124</v>
      </c>
      <c r="B131" s="257" t="s">
        <v>297</v>
      </c>
      <c r="C131" s="143">
        <f aca="true" t="shared" si="26" ref="C131:F141">+G131+K131+O131+S131</f>
        <v>2261.1</v>
      </c>
      <c r="D131" s="140">
        <f t="shared" si="26"/>
        <v>2261.1</v>
      </c>
      <c r="E131" s="140">
        <f t="shared" si="26"/>
        <v>1448.4</v>
      </c>
      <c r="F131" s="141"/>
      <c r="G131" s="139">
        <f aca="true" t="shared" si="27" ref="G131:G139">+H131</f>
        <v>686.1</v>
      </c>
      <c r="H131" s="140">
        <v>686.1</v>
      </c>
      <c r="I131" s="140">
        <v>364.2</v>
      </c>
      <c r="J131" s="132"/>
      <c r="K131" s="150"/>
      <c r="L131" s="140"/>
      <c r="M131" s="140"/>
      <c r="N131" s="134"/>
      <c r="O131" s="139">
        <f t="shared" si="18"/>
        <v>1455.6</v>
      </c>
      <c r="P131" s="140">
        <v>1455.6</v>
      </c>
      <c r="Q131" s="140">
        <v>1084.2</v>
      </c>
      <c r="R131" s="134"/>
      <c r="S131" s="139">
        <f t="shared" si="19"/>
        <v>119.4</v>
      </c>
      <c r="T131" s="140">
        <v>119.4</v>
      </c>
      <c r="U131" s="140"/>
      <c r="V131" s="142"/>
    </row>
    <row r="132" spans="1:22" ht="12.75">
      <c r="A132" s="246">
        <f t="shared" si="10"/>
        <v>125</v>
      </c>
      <c r="B132" s="257" t="s">
        <v>298</v>
      </c>
      <c r="C132" s="143">
        <f t="shared" si="26"/>
        <v>672.5</v>
      </c>
      <c r="D132" s="140">
        <f t="shared" si="26"/>
        <v>672.5</v>
      </c>
      <c r="E132" s="140">
        <f t="shared" si="26"/>
        <v>409.90000000000003</v>
      </c>
      <c r="F132" s="141"/>
      <c r="G132" s="139">
        <f t="shared" si="27"/>
        <v>250.9</v>
      </c>
      <c r="H132" s="140">
        <v>250.9</v>
      </c>
      <c r="I132" s="140">
        <v>113.4</v>
      </c>
      <c r="J132" s="141"/>
      <c r="K132" s="150">
        <f>L132+N132</f>
        <v>95.1</v>
      </c>
      <c r="L132" s="140">
        <v>95.1</v>
      </c>
      <c r="M132" s="140">
        <v>51.2</v>
      </c>
      <c r="N132" s="142"/>
      <c r="O132" s="139">
        <f t="shared" si="18"/>
        <v>326.5</v>
      </c>
      <c r="P132" s="140">
        <v>326.5</v>
      </c>
      <c r="Q132" s="140">
        <v>245.3</v>
      </c>
      <c r="R132" s="142"/>
      <c r="S132" s="139"/>
      <c r="T132" s="140"/>
      <c r="U132" s="140"/>
      <c r="V132" s="142"/>
    </row>
    <row r="133" spans="1:22" ht="12.75">
      <c r="A133" s="246">
        <v>126</v>
      </c>
      <c r="B133" s="257" t="s">
        <v>312</v>
      </c>
      <c r="C133" s="143">
        <f t="shared" si="26"/>
        <v>1290.2</v>
      </c>
      <c r="D133" s="140">
        <f t="shared" si="26"/>
        <v>1288.7</v>
      </c>
      <c r="E133" s="140">
        <f t="shared" si="26"/>
        <v>938.6999999999999</v>
      </c>
      <c r="F133" s="141">
        <f t="shared" si="26"/>
        <v>1.5</v>
      </c>
      <c r="G133" s="139">
        <f t="shared" si="27"/>
        <v>1164.7</v>
      </c>
      <c r="H133" s="140">
        <v>1164.7</v>
      </c>
      <c r="I133" s="140">
        <v>876.9</v>
      </c>
      <c r="J133" s="132"/>
      <c r="K133" s="150"/>
      <c r="L133" s="140"/>
      <c r="M133" s="140"/>
      <c r="N133" s="134"/>
      <c r="O133" s="139">
        <f t="shared" si="18"/>
        <v>15.5</v>
      </c>
      <c r="P133" s="140">
        <v>15.5</v>
      </c>
      <c r="Q133" s="140">
        <v>11.8</v>
      </c>
      <c r="R133" s="142"/>
      <c r="S133" s="139">
        <f>+T133+V133</f>
        <v>110</v>
      </c>
      <c r="T133" s="140">
        <v>108.5</v>
      </c>
      <c r="U133" s="140">
        <v>50</v>
      </c>
      <c r="V133" s="142">
        <v>1.5</v>
      </c>
    </row>
    <row r="134" spans="1:22" ht="12.75">
      <c r="A134" s="246">
        <f t="shared" si="10"/>
        <v>127</v>
      </c>
      <c r="B134" s="257" t="s">
        <v>299</v>
      </c>
      <c r="C134" s="143">
        <f t="shared" si="26"/>
        <v>373.7</v>
      </c>
      <c r="D134" s="140">
        <f t="shared" si="26"/>
        <v>373.7</v>
      </c>
      <c r="E134" s="140">
        <f t="shared" si="26"/>
        <v>262.4</v>
      </c>
      <c r="F134" s="141"/>
      <c r="G134" s="139">
        <f t="shared" si="27"/>
        <v>308</v>
      </c>
      <c r="H134" s="140">
        <v>308</v>
      </c>
      <c r="I134" s="140">
        <v>238.1</v>
      </c>
      <c r="J134" s="132"/>
      <c r="K134" s="150"/>
      <c r="L134" s="140"/>
      <c r="M134" s="140"/>
      <c r="N134" s="134"/>
      <c r="O134" s="139"/>
      <c r="P134" s="140"/>
      <c r="Q134" s="140"/>
      <c r="R134" s="142"/>
      <c r="S134" s="139">
        <f>T134+V134</f>
        <v>65.7</v>
      </c>
      <c r="T134" s="140">
        <v>65.7</v>
      </c>
      <c r="U134" s="140">
        <v>24.3</v>
      </c>
      <c r="V134" s="142"/>
    </row>
    <row r="135" spans="1:22" ht="12.75">
      <c r="A135" s="246">
        <f t="shared" si="10"/>
        <v>128</v>
      </c>
      <c r="B135" s="276" t="s">
        <v>195</v>
      </c>
      <c r="C135" s="143">
        <f t="shared" si="26"/>
        <v>249.4</v>
      </c>
      <c r="D135" s="140">
        <f t="shared" si="26"/>
        <v>249.4</v>
      </c>
      <c r="E135" s="140">
        <f t="shared" si="26"/>
        <v>156.7</v>
      </c>
      <c r="F135" s="141"/>
      <c r="G135" s="139">
        <f t="shared" si="27"/>
        <v>214.4</v>
      </c>
      <c r="H135" s="140">
        <v>214.4</v>
      </c>
      <c r="I135" s="140">
        <v>156.7</v>
      </c>
      <c r="J135" s="132"/>
      <c r="K135" s="150"/>
      <c r="L135" s="140"/>
      <c r="M135" s="140"/>
      <c r="N135" s="134"/>
      <c r="O135" s="139"/>
      <c r="P135" s="140"/>
      <c r="Q135" s="140"/>
      <c r="R135" s="142"/>
      <c r="S135" s="139">
        <f>T135+V135</f>
        <v>35</v>
      </c>
      <c r="T135" s="140">
        <v>35</v>
      </c>
      <c r="U135" s="140"/>
      <c r="V135" s="142"/>
    </row>
    <row r="136" spans="1:22" ht="12.75">
      <c r="A136" s="246">
        <v>129</v>
      </c>
      <c r="B136" s="286" t="s">
        <v>586</v>
      </c>
      <c r="C136" s="61">
        <f t="shared" si="26"/>
        <v>5</v>
      </c>
      <c r="D136" s="31">
        <f t="shared" si="26"/>
        <v>5</v>
      </c>
      <c r="E136" s="31"/>
      <c r="F136" s="47"/>
      <c r="G136" s="30">
        <f t="shared" si="27"/>
        <v>5</v>
      </c>
      <c r="H136" s="31">
        <v>5</v>
      </c>
      <c r="I136" s="140"/>
      <c r="J136" s="132"/>
      <c r="K136" s="150"/>
      <c r="L136" s="140"/>
      <c r="M136" s="140"/>
      <c r="N136" s="134"/>
      <c r="O136" s="139"/>
      <c r="P136" s="140"/>
      <c r="Q136" s="140"/>
      <c r="R136" s="142"/>
      <c r="S136" s="139"/>
      <c r="T136" s="140"/>
      <c r="U136" s="140"/>
      <c r="V136" s="142"/>
    </row>
    <row r="137" spans="1:22" ht="12.75">
      <c r="A137" s="246">
        <v>130</v>
      </c>
      <c r="B137" s="276" t="s">
        <v>197</v>
      </c>
      <c r="C137" s="143">
        <f t="shared" si="26"/>
        <v>241.7</v>
      </c>
      <c r="D137" s="140">
        <f t="shared" si="26"/>
        <v>241.7</v>
      </c>
      <c r="E137" s="140">
        <f t="shared" si="26"/>
        <v>179.4</v>
      </c>
      <c r="F137" s="141"/>
      <c r="G137" s="139">
        <f t="shared" si="27"/>
        <v>91.7</v>
      </c>
      <c r="H137" s="140">
        <v>91.7</v>
      </c>
      <c r="I137" s="140">
        <v>66.4</v>
      </c>
      <c r="J137" s="132"/>
      <c r="K137" s="150"/>
      <c r="L137" s="140"/>
      <c r="M137" s="140"/>
      <c r="N137" s="134"/>
      <c r="O137" s="139">
        <f t="shared" si="18"/>
        <v>148</v>
      </c>
      <c r="P137" s="140">
        <v>148</v>
      </c>
      <c r="Q137" s="140">
        <v>113</v>
      </c>
      <c r="R137" s="142"/>
      <c r="S137" s="139">
        <f>T137+V137</f>
        <v>2</v>
      </c>
      <c r="T137" s="140">
        <v>2</v>
      </c>
      <c r="U137" s="140"/>
      <c r="V137" s="142"/>
    </row>
    <row r="138" spans="1:22" ht="12.75">
      <c r="A138" s="246">
        <v>131</v>
      </c>
      <c r="B138" s="272" t="s">
        <v>300</v>
      </c>
      <c r="C138" s="143">
        <f t="shared" si="26"/>
        <v>707.3000000000001</v>
      </c>
      <c r="D138" s="140">
        <f t="shared" si="26"/>
        <v>707.3000000000001</v>
      </c>
      <c r="E138" s="140">
        <f t="shared" si="26"/>
        <v>440.9</v>
      </c>
      <c r="F138" s="141"/>
      <c r="G138" s="150">
        <f t="shared" si="27"/>
        <v>522.2</v>
      </c>
      <c r="H138" s="151">
        <v>522.2</v>
      </c>
      <c r="I138" s="151">
        <v>327.5</v>
      </c>
      <c r="J138" s="280"/>
      <c r="K138" s="150"/>
      <c r="L138" s="140"/>
      <c r="M138" s="140"/>
      <c r="N138" s="134"/>
      <c r="O138" s="139">
        <f t="shared" si="18"/>
        <v>147.2</v>
      </c>
      <c r="P138" s="140">
        <v>147.2</v>
      </c>
      <c r="Q138" s="140">
        <v>107.4</v>
      </c>
      <c r="R138" s="142"/>
      <c r="S138" s="139">
        <f>T138+V138</f>
        <v>37.9</v>
      </c>
      <c r="T138" s="140">
        <v>37.9</v>
      </c>
      <c r="U138" s="140">
        <v>6</v>
      </c>
      <c r="V138" s="142"/>
    </row>
    <row r="139" spans="1:22" ht="12.75" customHeight="1" thickBot="1">
      <c r="A139" s="246">
        <v>132</v>
      </c>
      <c r="B139" s="272" t="s">
        <v>301</v>
      </c>
      <c r="C139" s="143">
        <f t="shared" si="26"/>
        <v>233.60000000000002</v>
      </c>
      <c r="D139" s="140">
        <f t="shared" si="26"/>
        <v>233.60000000000002</v>
      </c>
      <c r="E139" s="140">
        <f t="shared" si="26"/>
        <v>156.2</v>
      </c>
      <c r="F139" s="141"/>
      <c r="G139" s="159">
        <f t="shared" si="27"/>
        <v>152.4</v>
      </c>
      <c r="H139" s="160">
        <v>152.4</v>
      </c>
      <c r="I139" s="160">
        <v>102</v>
      </c>
      <c r="J139" s="283"/>
      <c r="K139" s="150"/>
      <c r="L139" s="140"/>
      <c r="M139" s="140"/>
      <c r="N139" s="134"/>
      <c r="O139" s="139">
        <f t="shared" si="18"/>
        <v>74.4</v>
      </c>
      <c r="P139" s="140">
        <v>74.4</v>
      </c>
      <c r="Q139" s="140">
        <v>54.2</v>
      </c>
      <c r="R139" s="142"/>
      <c r="S139" s="139">
        <f>T139+V139</f>
        <v>6.8</v>
      </c>
      <c r="T139" s="140">
        <v>6.8</v>
      </c>
      <c r="U139" s="140"/>
      <c r="V139" s="142"/>
    </row>
    <row r="140" spans="1:22" ht="13.5" hidden="1" thickBot="1">
      <c r="A140" s="251">
        <v>132</v>
      </c>
      <c r="B140" s="277" t="s">
        <v>302</v>
      </c>
      <c r="C140" s="254">
        <f t="shared" si="26"/>
        <v>38971.700000000004</v>
      </c>
      <c r="D140" s="209">
        <f t="shared" si="26"/>
        <v>38947.00000000001</v>
      </c>
      <c r="E140" s="209">
        <f t="shared" si="26"/>
        <v>26044.3</v>
      </c>
      <c r="F140" s="210">
        <f t="shared" si="26"/>
        <v>24.700000000000003</v>
      </c>
      <c r="G140" s="211">
        <f>H140+J140</f>
        <v>15493.500000000002</v>
      </c>
      <c r="H140" s="212">
        <f aca="true" t="shared" si="28" ref="H140:N140">SUM(H105:H139)</f>
        <v>15493.500000000002</v>
      </c>
      <c r="I140" s="212">
        <f t="shared" si="28"/>
        <v>9801.900000000001</v>
      </c>
      <c r="J140" s="278">
        <f t="shared" si="28"/>
        <v>0</v>
      </c>
      <c r="K140" s="213">
        <f t="shared" si="28"/>
        <v>95.1</v>
      </c>
      <c r="L140" s="212">
        <f t="shared" si="28"/>
        <v>95.1</v>
      </c>
      <c r="M140" s="212">
        <f t="shared" si="28"/>
        <v>51.2</v>
      </c>
      <c r="N140" s="279">
        <f t="shared" si="28"/>
        <v>0</v>
      </c>
      <c r="O140" s="213">
        <f>P140+R140</f>
        <v>21696.000000000004</v>
      </c>
      <c r="P140" s="212">
        <f aca="true" t="shared" si="29" ref="P140:V140">P69+SUM(P105:P139)</f>
        <v>21680.600000000002</v>
      </c>
      <c r="Q140" s="212">
        <f t="shared" si="29"/>
        <v>16084.9</v>
      </c>
      <c r="R140" s="279">
        <f t="shared" si="29"/>
        <v>15.4</v>
      </c>
      <c r="S140" s="213">
        <f t="shared" si="29"/>
        <v>1687.1000000000004</v>
      </c>
      <c r="T140" s="212">
        <f t="shared" si="29"/>
        <v>1677.8000000000002</v>
      </c>
      <c r="U140" s="212">
        <f t="shared" si="29"/>
        <v>106.3</v>
      </c>
      <c r="V140" s="279">
        <f t="shared" si="29"/>
        <v>9.3</v>
      </c>
    </row>
    <row r="141" spans="1:22" ht="13.5" thickBot="1">
      <c r="A141" s="243">
        <v>133</v>
      </c>
      <c r="B141" s="111" t="s">
        <v>453</v>
      </c>
      <c r="C141" s="53">
        <f t="shared" si="26"/>
        <v>81962.7</v>
      </c>
      <c r="D141" s="39">
        <f t="shared" si="26"/>
        <v>75823.5</v>
      </c>
      <c r="E141" s="39">
        <f t="shared" si="26"/>
        <v>38310.2</v>
      </c>
      <c r="F141" s="40">
        <f t="shared" si="26"/>
        <v>6139.2</v>
      </c>
      <c r="G141" s="214">
        <f>H141+J141</f>
        <v>46146.7</v>
      </c>
      <c r="H141" s="39">
        <f>H104+H140-H136</f>
        <v>41547.7</v>
      </c>
      <c r="I141" s="39">
        <f>I104+I140</f>
        <v>19010.9</v>
      </c>
      <c r="J141" s="54">
        <f aca="true" t="shared" si="30" ref="J141:U141">J104+J140</f>
        <v>4599</v>
      </c>
      <c r="K141" s="38">
        <f t="shared" si="30"/>
        <v>11089.7</v>
      </c>
      <c r="L141" s="39">
        <f t="shared" si="30"/>
        <v>9589.7</v>
      </c>
      <c r="M141" s="39">
        <f t="shared" si="30"/>
        <v>2956.7999999999997</v>
      </c>
      <c r="N141" s="40">
        <f t="shared" si="30"/>
        <v>1500</v>
      </c>
      <c r="O141" s="38">
        <f>O140</f>
        <v>21696.000000000004</v>
      </c>
      <c r="P141" s="39">
        <f>P140</f>
        <v>21680.600000000002</v>
      </c>
      <c r="Q141" s="39">
        <f>Q140</f>
        <v>16084.9</v>
      </c>
      <c r="R141" s="39">
        <f>R140</f>
        <v>15.4</v>
      </c>
      <c r="S141" s="38">
        <f t="shared" si="30"/>
        <v>3030.3</v>
      </c>
      <c r="T141" s="39">
        <f t="shared" si="30"/>
        <v>3005.5</v>
      </c>
      <c r="U141" s="39">
        <f t="shared" si="30"/>
        <v>257.6</v>
      </c>
      <c r="V141" s="40">
        <f>V104+V140</f>
        <v>24.8</v>
      </c>
    </row>
    <row r="142" ht="13.5" customHeight="1"/>
    <row r="144" ht="12.75">
      <c r="B144" s="112" t="s">
        <v>393</v>
      </c>
    </row>
    <row r="145" ht="12.75">
      <c r="B145" s="112" t="s">
        <v>394</v>
      </c>
    </row>
    <row r="146" ht="12.75">
      <c r="B146" s="113" t="s">
        <v>395</v>
      </c>
    </row>
    <row r="147" ht="12.75">
      <c r="B147" s="112" t="s">
        <v>396</v>
      </c>
    </row>
  </sheetData>
  <sheetProtection/>
  <mergeCells count="23">
    <mergeCell ref="C3:I3"/>
    <mergeCell ref="H5:J5"/>
    <mergeCell ref="P5:R5"/>
    <mergeCell ref="V6:V7"/>
    <mergeCell ref="T5:V5"/>
    <mergeCell ref="D6:E6"/>
    <mergeCell ref="F6:F7"/>
    <mergeCell ref="H6:I6"/>
    <mergeCell ref="J6:J7"/>
    <mergeCell ref="L6:M6"/>
    <mergeCell ref="T6:U6"/>
    <mergeCell ref="L5:N5"/>
    <mergeCell ref="O5:O7"/>
    <mergeCell ref="S5:S7"/>
    <mergeCell ref="P6:Q6"/>
    <mergeCell ref="N6:N7"/>
    <mergeCell ref="K5:K7"/>
    <mergeCell ref="R6:R7"/>
    <mergeCell ref="G5:G7"/>
    <mergeCell ref="A5:A7"/>
    <mergeCell ref="B5:B7"/>
    <mergeCell ref="C5:C7"/>
    <mergeCell ref="D5:F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1"/>
  <sheetViews>
    <sheetView zoomScalePageLayoutView="0" workbookViewId="0" topLeftCell="A1">
      <pane xSplit="2" ySplit="7" topLeftCell="C18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5" sqref="J25:J26"/>
    </sheetView>
  </sheetViews>
  <sheetFormatPr defaultColWidth="9.140625" defaultRowHeight="12.75"/>
  <cols>
    <col min="1" max="1" width="4.57421875" style="0" customWidth="1"/>
    <col min="2" max="2" width="41.00390625" style="0" customWidth="1"/>
    <col min="3" max="3" width="7.57421875" style="0" bestFit="1" customWidth="1"/>
    <col min="4" max="4" width="8.28125" style="0" customWidth="1"/>
    <col min="5" max="5" width="8.00390625" style="0" customWidth="1"/>
    <col min="6" max="6" width="6.421875" style="0" customWidth="1"/>
    <col min="7" max="7" width="7.7109375" style="0" customWidth="1"/>
    <col min="8" max="8" width="7.8515625" style="0" customWidth="1"/>
    <col min="9" max="9" width="7.57421875" style="0" customWidth="1"/>
    <col min="10" max="10" width="6.7109375" style="0" customWidth="1"/>
    <col min="11" max="11" width="8.140625" style="0" customWidth="1"/>
    <col min="12" max="12" width="7.57421875" style="0" customWidth="1"/>
    <col min="13" max="13" width="7.28125" style="0" customWidth="1"/>
    <col min="14" max="14" width="6.57421875" style="0" customWidth="1"/>
    <col min="15" max="16" width="7.8515625" style="0" customWidth="1"/>
    <col min="17" max="17" width="8.00390625" style="0" customWidth="1"/>
    <col min="18" max="18" width="7.00390625" style="0" customWidth="1"/>
    <col min="19" max="19" width="7.28125" style="0" customWidth="1"/>
    <col min="20" max="20" width="7.140625" style="0" customWidth="1"/>
    <col min="21" max="21" width="7.7109375" style="0" customWidth="1"/>
    <col min="22" max="22" width="6.28125" style="0" customWidth="1"/>
  </cols>
  <sheetData>
    <row r="1" ht="12.75">
      <c r="R1" s="15" t="s">
        <v>201</v>
      </c>
    </row>
    <row r="2" spans="3:22" ht="12.75">
      <c r="C2" s="389" t="s">
        <v>451</v>
      </c>
      <c r="D2" s="389"/>
      <c r="E2" s="389"/>
      <c r="F2" s="389"/>
      <c r="G2" s="389"/>
      <c r="H2" s="389"/>
      <c r="I2" s="389"/>
      <c r="J2" s="389"/>
      <c r="P2" s="15"/>
      <c r="R2" s="17" t="s">
        <v>441</v>
      </c>
      <c r="S2" s="18"/>
      <c r="T2" s="18"/>
      <c r="U2" s="49"/>
      <c r="V2" s="49"/>
    </row>
    <row r="3" spans="3:18" ht="12.75">
      <c r="C3" s="389" t="s">
        <v>313</v>
      </c>
      <c r="D3" s="389"/>
      <c r="E3" s="389"/>
      <c r="F3" s="389"/>
      <c r="G3" s="389"/>
      <c r="H3" s="389"/>
      <c r="I3" s="389"/>
      <c r="P3" s="17"/>
      <c r="Q3" s="18"/>
      <c r="R3" s="15" t="s">
        <v>397</v>
      </c>
    </row>
    <row r="4" spans="16:20" ht="13.5" thickBot="1">
      <c r="P4" s="15"/>
      <c r="T4" t="s">
        <v>126</v>
      </c>
    </row>
    <row r="5" spans="1:22" ht="12.75" customHeight="1">
      <c r="A5" s="398"/>
      <c r="B5" s="400" t="s">
        <v>203</v>
      </c>
      <c r="C5" s="393" t="s">
        <v>204</v>
      </c>
      <c r="D5" s="396" t="s">
        <v>205</v>
      </c>
      <c r="E5" s="396"/>
      <c r="F5" s="397"/>
      <c r="G5" s="405" t="s">
        <v>206</v>
      </c>
      <c r="H5" s="396" t="s">
        <v>205</v>
      </c>
      <c r="I5" s="396"/>
      <c r="J5" s="408"/>
      <c r="K5" s="393" t="s">
        <v>207</v>
      </c>
      <c r="L5" s="396" t="s">
        <v>205</v>
      </c>
      <c r="M5" s="396"/>
      <c r="N5" s="397"/>
      <c r="O5" s="393" t="s">
        <v>208</v>
      </c>
      <c r="P5" s="396" t="s">
        <v>205</v>
      </c>
      <c r="Q5" s="396"/>
      <c r="R5" s="397"/>
      <c r="S5" s="393" t="s">
        <v>209</v>
      </c>
      <c r="T5" s="396" t="s">
        <v>205</v>
      </c>
      <c r="U5" s="396"/>
      <c r="V5" s="397"/>
    </row>
    <row r="6" spans="1:22" ht="12.75" customHeight="1">
      <c r="A6" s="399"/>
      <c r="B6" s="401"/>
      <c r="C6" s="394"/>
      <c r="D6" s="390" t="s">
        <v>210</v>
      </c>
      <c r="E6" s="390"/>
      <c r="F6" s="391" t="s">
        <v>211</v>
      </c>
      <c r="G6" s="406"/>
      <c r="H6" s="390" t="s">
        <v>210</v>
      </c>
      <c r="I6" s="390"/>
      <c r="J6" s="403" t="s">
        <v>211</v>
      </c>
      <c r="K6" s="394"/>
      <c r="L6" s="390" t="s">
        <v>210</v>
      </c>
      <c r="M6" s="390"/>
      <c r="N6" s="391" t="s">
        <v>211</v>
      </c>
      <c r="O6" s="394"/>
      <c r="P6" s="390" t="s">
        <v>210</v>
      </c>
      <c r="Q6" s="390"/>
      <c r="R6" s="391" t="s">
        <v>211</v>
      </c>
      <c r="S6" s="394"/>
      <c r="T6" s="390" t="s">
        <v>210</v>
      </c>
      <c r="U6" s="390"/>
      <c r="V6" s="391" t="s">
        <v>211</v>
      </c>
    </row>
    <row r="7" spans="1:22" ht="50.25" customHeight="1" thickBot="1">
      <c r="A7" s="399"/>
      <c r="B7" s="402"/>
      <c r="C7" s="395"/>
      <c r="D7" s="41" t="s">
        <v>204</v>
      </c>
      <c r="E7" s="42" t="s">
        <v>314</v>
      </c>
      <c r="F7" s="392"/>
      <c r="G7" s="407"/>
      <c r="H7" s="41" t="s">
        <v>204</v>
      </c>
      <c r="I7" s="42" t="s">
        <v>314</v>
      </c>
      <c r="J7" s="404"/>
      <c r="K7" s="395"/>
      <c r="L7" s="41" t="s">
        <v>204</v>
      </c>
      <c r="M7" s="42" t="s">
        <v>314</v>
      </c>
      <c r="N7" s="392"/>
      <c r="O7" s="395"/>
      <c r="P7" s="41" t="s">
        <v>204</v>
      </c>
      <c r="Q7" s="42" t="s">
        <v>314</v>
      </c>
      <c r="R7" s="392"/>
      <c r="S7" s="395"/>
      <c r="T7" s="41" t="s">
        <v>204</v>
      </c>
      <c r="U7" s="42" t="s">
        <v>314</v>
      </c>
      <c r="V7" s="392"/>
    </row>
    <row r="8" spans="1:22" ht="33.75" customHeight="1" thickBot="1">
      <c r="A8" s="231">
        <v>1</v>
      </c>
      <c r="B8" s="50" t="s">
        <v>315</v>
      </c>
      <c r="C8" s="51">
        <f aca="true" t="shared" si="0" ref="C8:F9">G8+K8+O8+S8</f>
        <v>10139.5</v>
      </c>
      <c r="D8" s="39">
        <f t="shared" si="0"/>
        <v>10137.5</v>
      </c>
      <c r="E8" s="39">
        <f t="shared" si="0"/>
        <v>6513.1</v>
      </c>
      <c r="F8" s="52">
        <f t="shared" si="0"/>
        <v>2</v>
      </c>
      <c r="G8" s="53">
        <f>G9+G14+G15+G18+G23+G26+G29+SUM(G31:G41)+G21</f>
        <v>6742.5</v>
      </c>
      <c r="H8" s="39">
        <f>H9+H14+H15+H18+H23+H26+H29+SUM(H31:H41)+H21</f>
        <v>6742.5</v>
      </c>
      <c r="I8" s="39">
        <f>I9+I14+I15+I18+I23+I26+I29+SUM(I31:I41)+I21</f>
        <v>4394.7</v>
      </c>
      <c r="J8" s="54"/>
      <c r="K8" s="38">
        <f aca="true" t="shared" si="1" ref="K8:V8">K9+K14+K15+K18+K23+K26+K29+SUM(K31:K41)</f>
        <v>3288.8</v>
      </c>
      <c r="L8" s="39">
        <f t="shared" si="1"/>
        <v>3288.8</v>
      </c>
      <c r="M8" s="39">
        <f t="shared" si="1"/>
        <v>2114.8</v>
      </c>
      <c r="N8" s="40"/>
      <c r="O8" s="38"/>
      <c r="P8" s="39"/>
      <c r="Q8" s="39"/>
      <c r="R8" s="40"/>
      <c r="S8" s="38">
        <f t="shared" si="1"/>
        <v>108.2</v>
      </c>
      <c r="T8" s="39">
        <f t="shared" si="1"/>
        <v>106.2</v>
      </c>
      <c r="U8" s="39">
        <f t="shared" si="1"/>
        <v>3.6</v>
      </c>
      <c r="V8" s="39">
        <f t="shared" si="1"/>
        <v>2</v>
      </c>
    </row>
    <row r="9" spans="1:22" ht="12.75">
      <c r="A9" s="232">
        <f>+A8+1</f>
        <v>2</v>
      </c>
      <c r="B9" s="55" t="s">
        <v>316</v>
      </c>
      <c r="C9" s="43">
        <f t="shared" si="0"/>
        <v>5404.299999999999</v>
      </c>
      <c r="D9" s="44">
        <f t="shared" si="0"/>
        <v>5404.299999999999</v>
      </c>
      <c r="E9" s="44">
        <f t="shared" si="0"/>
        <v>3697.5</v>
      </c>
      <c r="F9" s="45">
        <f t="shared" si="0"/>
        <v>0</v>
      </c>
      <c r="G9" s="56">
        <f>G10+G11+G12+G13</f>
        <v>4227.7</v>
      </c>
      <c r="H9" s="44">
        <f>H10+H11+H12+H13</f>
        <v>4227.7</v>
      </c>
      <c r="I9" s="44">
        <f>I10+I11+I12+I13</f>
        <v>3000.1</v>
      </c>
      <c r="J9" s="56"/>
      <c r="K9" s="57">
        <f>K10+K11+K12+K13</f>
        <v>1176.6</v>
      </c>
      <c r="L9" s="44">
        <f>L10+L11+L12+L13</f>
        <v>1176.6</v>
      </c>
      <c r="M9" s="58">
        <f>M10+M11+M12+M13</f>
        <v>697.4</v>
      </c>
      <c r="N9" s="59"/>
      <c r="O9" s="57"/>
      <c r="P9" s="44"/>
      <c r="Q9" s="44"/>
      <c r="R9" s="59"/>
      <c r="S9" s="57"/>
      <c r="T9" s="44"/>
      <c r="U9" s="44"/>
      <c r="V9" s="59"/>
    </row>
    <row r="10" spans="1:22" ht="12.75">
      <c r="A10" s="233">
        <f aca="true" t="shared" si="2" ref="A10:A74">+A9+1</f>
        <v>3</v>
      </c>
      <c r="B10" s="60" t="s">
        <v>317</v>
      </c>
      <c r="C10" s="30">
        <f aca="true" t="shared" si="3" ref="C10:E11">G10+K10+O10+S10</f>
        <v>5214.1</v>
      </c>
      <c r="D10" s="31">
        <f t="shared" si="3"/>
        <v>5214.1</v>
      </c>
      <c r="E10" s="31">
        <f t="shared" si="3"/>
        <v>3685.4</v>
      </c>
      <c r="F10" s="28"/>
      <c r="G10" s="61">
        <f aca="true" t="shared" si="4" ref="G10:G22">H10+J10</f>
        <v>4037.5</v>
      </c>
      <c r="H10" s="25">
        <v>4037.5</v>
      </c>
      <c r="I10" s="27">
        <v>2988</v>
      </c>
      <c r="J10" s="26"/>
      <c r="K10" s="30">
        <f>L10+N10</f>
        <v>1176.6</v>
      </c>
      <c r="L10" s="25">
        <v>1176.6</v>
      </c>
      <c r="M10" s="27">
        <v>697.4</v>
      </c>
      <c r="N10" s="28"/>
      <c r="O10" s="24"/>
      <c r="P10" s="25"/>
      <c r="Q10" s="25"/>
      <c r="R10" s="28"/>
      <c r="S10" s="30"/>
      <c r="T10" s="25"/>
      <c r="U10" s="25"/>
      <c r="V10" s="28"/>
    </row>
    <row r="11" spans="1:22" ht="12.75">
      <c r="A11" s="233">
        <f t="shared" si="2"/>
        <v>4</v>
      </c>
      <c r="B11" s="62" t="s">
        <v>318</v>
      </c>
      <c r="C11" s="30">
        <f t="shared" si="3"/>
        <v>32.8</v>
      </c>
      <c r="D11" s="25">
        <f t="shared" si="3"/>
        <v>32.8</v>
      </c>
      <c r="E11" s="25">
        <f t="shared" si="3"/>
        <v>12.1</v>
      </c>
      <c r="F11" s="28"/>
      <c r="G11" s="61">
        <f t="shared" si="4"/>
        <v>32.8</v>
      </c>
      <c r="H11" s="25">
        <v>32.8</v>
      </c>
      <c r="I11" s="25">
        <v>12.1</v>
      </c>
      <c r="J11" s="26"/>
      <c r="K11" s="19"/>
      <c r="L11" s="25"/>
      <c r="M11" s="25"/>
      <c r="N11" s="28"/>
      <c r="O11" s="24"/>
      <c r="P11" s="25"/>
      <c r="Q11" s="25"/>
      <c r="R11" s="28"/>
      <c r="S11" s="24"/>
      <c r="T11" s="25"/>
      <c r="U11" s="25"/>
      <c r="V11" s="28"/>
    </row>
    <row r="12" spans="1:22" ht="12.75">
      <c r="A12" s="233">
        <f t="shared" si="2"/>
        <v>5</v>
      </c>
      <c r="B12" s="60" t="s">
        <v>458</v>
      </c>
      <c r="C12" s="30">
        <f aca="true" t="shared" si="5" ref="C12:C51">G12+K12+O12+S12</f>
        <v>10</v>
      </c>
      <c r="D12" s="25">
        <f aca="true" t="shared" si="6" ref="D12:D51">H12+L12+P12+T12</f>
        <v>10</v>
      </c>
      <c r="E12" s="25"/>
      <c r="F12" s="28"/>
      <c r="G12" s="61">
        <f t="shared" si="4"/>
        <v>10</v>
      </c>
      <c r="H12" s="25">
        <v>10</v>
      </c>
      <c r="I12" s="25"/>
      <c r="J12" s="26"/>
      <c r="K12" s="19"/>
      <c r="L12" s="25"/>
      <c r="M12" s="25"/>
      <c r="N12" s="28"/>
      <c r="O12" s="24"/>
      <c r="P12" s="25"/>
      <c r="Q12" s="25"/>
      <c r="R12" s="28"/>
      <c r="S12" s="24"/>
      <c r="T12" s="25"/>
      <c r="U12" s="25"/>
      <c r="V12" s="28"/>
    </row>
    <row r="13" spans="1:22" ht="12.75">
      <c r="A13" s="233">
        <f t="shared" si="2"/>
        <v>6</v>
      </c>
      <c r="B13" s="60" t="s">
        <v>319</v>
      </c>
      <c r="C13" s="30">
        <f t="shared" si="5"/>
        <v>147.4</v>
      </c>
      <c r="D13" s="25">
        <f t="shared" si="6"/>
        <v>147.4</v>
      </c>
      <c r="E13" s="25"/>
      <c r="F13" s="28"/>
      <c r="G13" s="61">
        <f t="shared" si="4"/>
        <v>147.4</v>
      </c>
      <c r="H13" s="25">
        <v>147.4</v>
      </c>
      <c r="I13" s="25"/>
      <c r="J13" s="26"/>
      <c r="K13" s="19"/>
      <c r="L13" s="25"/>
      <c r="M13" s="25"/>
      <c r="N13" s="28"/>
      <c r="O13" s="24"/>
      <c r="P13" s="25"/>
      <c r="Q13" s="25"/>
      <c r="R13" s="28"/>
      <c r="S13" s="24"/>
      <c r="T13" s="25"/>
      <c r="U13" s="25"/>
      <c r="V13" s="28"/>
    </row>
    <row r="14" spans="1:22" ht="12.75">
      <c r="A14" s="233">
        <f>+A13+1</f>
        <v>7</v>
      </c>
      <c r="B14" s="62" t="s">
        <v>320</v>
      </c>
      <c r="C14" s="19">
        <f t="shared" si="5"/>
        <v>115.2</v>
      </c>
      <c r="D14" s="20">
        <f t="shared" si="6"/>
        <v>115.2</v>
      </c>
      <c r="E14" s="20">
        <f>I14+M14+Q14+U14</f>
        <v>86.8</v>
      </c>
      <c r="F14" s="28"/>
      <c r="G14" s="23">
        <f t="shared" si="4"/>
        <v>115.2</v>
      </c>
      <c r="H14" s="20">
        <v>115.2</v>
      </c>
      <c r="I14" s="20">
        <v>86.8</v>
      </c>
      <c r="J14" s="26"/>
      <c r="K14" s="19"/>
      <c r="L14" s="25"/>
      <c r="M14" s="25"/>
      <c r="N14" s="28"/>
      <c r="O14" s="24"/>
      <c r="P14" s="25"/>
      <c r="Q14" s="25"/>
      <c r="R14" s="28"/>
      <c r="S14" s="24"/>
      <c r="T14" s="25"/>
      <c r="U14" s="25"/>
      <c r="V14" s="28"/>
    </row>
    <row r="15" spans="1:22" ht="12.75">
      <c r="A15" s="233">
        <v>8</v>
      </c>
      <c r="B15" s="62" t="s">
        <v>321</v>
      </c>
      <c r="C15" s="19">
        <f t="shared" si="5"/>
        <v>75</v>
      </c>
      <c r="D15" s="20">
        <f t="shared" si="6"/>
        <v>75</v>
      </c>
      <c r="E15" s="20"/>
      <c r="F15" s="28"/>
      <c r="G15" s="23"/>
      <c r="H15" s="63"/>
      <c r="I15" s="20"/>
      <c r="J15" s="64"/>
      <c r="K15" s="65">
        <f>K16+K17</f>
        <v>75</v>
      </c>
      <c r="L15" s="65">
        <f>L16+L17</f>
        <v>75</v>
      </c>
      <c r="M15" s="25"/>
      <c r="N15" s="28"/>
      <c r="O15" s="24"/>
      <c r="P15" s="25"/>
      <c r="Q15" s="25"/>
      <c r="R15" s="28"/>
      <c r="S15" s="24"/>
      <c r="T15" s="25"/>
      <c r="U15" s="25"/>
      <c r="V15" s="28"/>
    </row>
    <row r="16" spans="1:22" ht="12.75">
      <c r="A16" s="233">
        <v>9</v>
      </c>
      <c r="B16" s="62" t="s">
        <v>322</v>
      </c>
      <c r="C16" s="30">
        <f t="shared" si="5"/>
        <v>40</v>
      </c>
      <c r="D16" s="31">
        <f t="shared" si="6"/>
        <v>40</v>
      </c>
      <c r="E16" s="20"/>
      <c r="F16" s="28"/>
      <c r="G16" s="23"/>
      <c r="H16" s="63"/>
      <c r="I16" s="20"/>
      <c r="J16" s="64"/>
      <c r="K16" s="66">
        <f>L16+M16+N16</f>
        <v>40</v>
      </c>
      <c r="L16" s="25">
        <v>40</v>
      </c>
      <c r="M16" s="25"/>
      <c r="N16" s="28"/>
      <c r="O16" s="24"/>
      <c r="P16" s="25"/>
      <c r="Q16" s="25"/>
      <c r="R16" s="28"/>
      <c r="S16" s="24"/>
      <c r="T16" s="25"/>
      <c r="U16" s="25"/>
      <c r="V16" s="28"/>
    </row>
    <row r="17" spans="1:22" ht="12.75">
      <c r="A17" s="233">
        <v>10</v>
      </c>
      <c r="B17" s="60" t="s">
        <v>323</v>
      </c>
      <c r="C17" s="30">
        <f t="shared" si="5"/>
        <v>35</v>
      </c>
      <c r="D17" s="31">
        <f t="shared" si="6"/>
        <v>35</v>
      </c>
      <c r="E17" s="20"/>
      <c r="F17" s="28"/>
      <c r="G17" s="23"/>
      <c r="H17" s="63"/>
      <c r="I17" s="20"/>
      <c r="J17" s="64"/>
      <c r="K17" s="66">
        <f>L17+M17+N17</f>
        <v>35</v>
      </c>
      <c r="L17" s="25">
        <v>35</v>
      </c>
      <c r="M17" s="25"/>
      <c r="N17" s="28"/>
      <c r="O17" s="24"/>
      <c r="P17" s="25"/>
      <c r="Q17" s="25"/>
      <c r="R17" s="28"/>
      <c r="S17" s="24"/>
      <c r="T17" s="25"/>
      <c r="U17" s="25"/>
      <c r="V17" s="28"/>
    </row>
    <row r="18" spans="1:22" ht="12.75">
      <c r="A18" s="233">
        <v>11</v>
      </c>
      <c r="B18" s="62" t="s">
        <v>307</v>
      </c>
      <c r="C18" s="19">
        <f t="shared" si="5"/>
        <v>85</v>
      </c>
      <c r="D18" s="20">
        <f t="shared" si="6"/>
        <v>85</v>
      </c>
      <c r="E18" s="20"/>
      <c r="F18" s="22"/>
      <c r="G18" s="63">
        <f t="shared" si="4"/>
        <v>10</v>
      </c>
      <c r="H18" s="20">
        <f>H19+H20</f>
        <v>10</v>
      </c>
      <c r="I18" s="20">
        <f>I19+I20</f>
        <v>0</v>
      </c>
      <c r="J18" s="63"/>
      <c r="K18" s="65"/>
      <c r="L18" s="20"/>
      <c r="M18" s="20"/>
      <c r="N18" s="67"/>
      <c r="O18" s="65"/>
      <c r="P18" s="20"/>
      <c r="Q18" s="20"/>
      <c r="R18" s="67"/>
      <c r="S18" s="65">
        <f>S19+S20</f>
        <v>75</v>
      </c>
      <c r="T18" s="65">
        <f>T19+T20</f>
        <v>75</v>
      </c>
      <c r="U18" s="20"/>
      <c r="V18" s="22"/>
    </row>
    <row r="19" spans="1:22" ht="12.75">
      <c r="A19" s="233">
        <f t="shared" si="2"/>
        <v>12</v>
      </c>
      <c r="B19" s="60" t="s">
        <v>459</v>
      </c>
      <c r="C19" s="30">
        <f t="shared" si="5"/>
        <v>10</v>
      </c>
      <c r="D19" s="25">
        <f t="shared" si="6"/>
        <v>10</v>
      </c>
      <c r="E19" s="25"/>
      <c r="F19" s="28"/>
      <c r="G19" s="61">
        <f t="shared" si="4"/>
        <v>10</v>
      </c>
      <c r="H19" s="25">
        <v>10</v>
      </c>
      <c r="I19" s="25"/>
      <c r="J19" s="26"/>
      <c r="K19" s="19"/>
      <c r="L19" s="26"/>
      <c r="M19" s="25"/>
      <c r="N19" s="28"/>
      <c r="O19" s="24"/>
      <c r="P19" s="25"/>
      <c r="Q19" s="25"/>
      <c r="R19" s="28"/>
      <c r="S19" s="24"/>
      <c r="T19" s="25"/>
      <c r="U19" s="25"/>
      <c r="V19" s="28"/>
    </row>
    <row r="20" spans="1:22" ht="15.75">
      <c r="A20" s="233">
        <v>13</v>
      </c>
      <c r="B20" s="60" t="s">
        <v>460</v>
      </c>
      <c r="C20" s="30">
        <f t="shared" si="5"/>
        <v>75</v>
      </c>
      <c r="D20" s="25">
        <f t="shared" si="6"/>
        <v>75</v>
      </c>
      <c r="E20" s="25"/>
      <c r="F20" s="28"/>
      <c r="G20" s="118"/>
      <c r="H20" s="25"/>
      <c r="I20" s="25"/>
      <c r="J20" s="26"/>
      <c r="K20" s="24"/>
      <c r="L20" s="26"/>
      <c r="M20" s="25"/>
      <c r="N20" s="28"/>
      <c r="O20" s="24"/>
      <c r="P20" s="25"/>
      <c r="Q20" s="25"/>
      <c r="R20" s="28"/>
      <c r="S20" s="61">
        <f>T20+V20</f>
        <v>75</v>
      </c>
      <c r="T20" s="25">
        <v>75</v>
      </c>
      <c r="U20" s="25"/>
      <c r="V20" s="28"/>
    </row>
    <row r="21" spans="1:22" ht="12.75">
      <c r="A21" s="233">
        <v>14</v>
      </c>
      <c r="B21" s="62" t="s">
        <v>324</v>
      </c>
      <c r="C21" s="19">
        <f t="shared" si="5"/>
        <v>100</v>
      </c>
      <c r="D21" s="20">
        <f t="shared" si="6"/>
        <v>100</v>
      </c>
      <c r="E21" s="20">
        <f>I21+M21+Q21+U21</f>
        <v>76.4</v>
      </c>
      <c r="F21" s="22"/>
      <c r="G21" s="23">
        <f t="shared" si="4"/>
        <v>100</v>
      </c>
      <c r="H21" s="20">
        <f>H22</f>
        <v>100</v>
      </c>
      <c r="I21" s="20">
        <f>I22</f>
        <v>76.4</v>
      </c>
      <c r="J21" s="64"/>
      <c r="K21" s="69"/>
      <c r="L21" s="26"/>
      <c r="M21" s="25"/>
      <c r="N21" s="28"/>
      <c r="O21" s="24"/>
      <c r="P21" s="25"/>
      <c r="Q21" s="25"/>
      <c r="R21" s="28"/>
      <c r="S21" s="24"/>
      <c r="T21" s="25"/>
      <c r="U21" s="25"/>
      <c r="V21" s="28"/>
    </row>
    <row r="22" spans="1:22" ht="12.75">
      <c r="A22" s="233">
        <v>15</v>
      </c>
      <c r="B22" s="60" t="s">
        <v>325</v>
      </c>
      <c r="C22" s="30">
        <f t="shared" si="5"/>
        <v>100</v>
      </c>
      <c r="D22" s="25">
        <f t="shared" si="6"/>
        <v>100</v>
      </c>
      <c r="E22" s="25">
        <f>I22+M22+Q22+U22</f>
        <v>76.4</v>
      </c>
      <c r="F22" s="28"/>
      <c r="G22" s="61">
        <f t="shared" si="4"/>
        <v>100</v>
      </c>
      <c r="H22" s="25">
        <v>100</v>
      </c>
      <c r="I22" s="25">
        <v>76.4</v>
      </c>
      <c r="J22" s="64"/>
      <c r="K22" s="69"/>
      <c r="L22" s="26"/>
      <c r="M22" s="25"/>
      <c r="N22" s="28"/>
      <c r="O22" s="24"/>
      <c r="P22" s="25"/>
      <c r="Q22" s="25"/>
      <c r="R22" s="28"/>
      <c r="S22" s="24"/>
      <c r="T22" s="25"/>
      <c r="U22" s="25"/>
      <c r="V22" s="28"/>
    </row>
    <row r="23" spans="1:22" ht="14.25" customHeight="1">
      <c r="A23" s="233">
        <v>16</v>
      </c>
      <c r="B23" s="62" t="s">
        <v>326</v>
      </c>
      <c r="C23" s="19">
        <f t="shared" si="5"/>
        <v>72</v>
      </c>
      <c r="D23" s="20">
        <f t="shared" si="6"/>
        <v>72</v>
      </c>
      <c r="E23" s="20"/>
      <c r="F23" s="22"/>
      <c r="G23" s="63">
        <f>G24+G25</f>
        <v>72</v>
      </c>
      <c r="H23" s="20">
        <f>H24+H25</f>
        <v>72</v>
      </c>
      <c r="I23" s="20"/>
      <c r="J23" s="63"/>
      <c r="K23" s="69"/>
      <c r="L23" s="25"/>
      <c r="M23" s="25"/>
      <c r="N23" s="28"/>
      <c r="O23" s="24"/>
      <c r="P23" s="25"/>
      <c r="Q23" s="25"/>
      <c r="R23" s="28"/>
      <c r="S23" s="24"/>
      <c r="T23" s="25"/>
      <c r="U23" s="25"/>
      <c r="V23" s="28"/>
    </row>
    <row r="24" spans="1:22" ht="13.5" customHeight="1">
      <c r="A24" s="233">
        <f t="shared" si="2"/>
        <v>17</v>
      </c>
      <c r="B24" s="70" t="s">
        <v>327</v>
      </c>
      <c r="C24" s="30">
        <f t="shared" si="5"/>
        <v>50</v>
      </c>
      <c r="D24" s="25">
        <f t="shared" si="6"/>
        <v>50</v>
      </c>
      <c r="E24" s="25"/>
      <c r="F24" s="28"/>
      <c r="G24" s="64">
        <f>H24+J24</f>
        <v>50</v>
      </c>
      <c r="H24" s="25">
        <v>50</v>
      </c>
      <c r="I24" s="25"/>
      <c r="J24" s="64"/>
      <c r="K24" s="69"/>
      <c r="L24" s="25"/>
      <c r="M24" s="25"/>
      <c r="N24" s="28"/>
      <c r="O24" s="24"/>
      <c r="P24" s="25"/>
      <c r="Q24" s="25"/>
      <c r="R24" s="28"/>
      <c r="S24" s="24"/>
      <c r="T24" s="25"/>
      <c r="U24" s="25"/>
      <c r="V24" s="28"/>
    </row>
    <row r="25" spans="1:22" ht="26.25" customHeight="1">
      <c r="A25" s="233">
        <f t="shared" si="2"/>
        <v>18</v>
      </c>
      <c r="B25" s="104" t="s">
        <v>461</v>
      </c>
      <c r="C25" s="30">
        <f t="shared" si="5"/>
        <v>22</v>
      </c>
      <c r="D25" s="25">
        <f t="shared" si="6"/>
        <v>22</v>
      </c>
      <c r="E25" s="25"/>
      <c r="F25" s="28"/>
      <c r="G25" s="64">
        <f>H25+J25</f>
        <v>22</v>
      </c>
      <c r="H25" s="25">
        <v>22</v>
      </c>
      <c r="I25" s="25"/>
      <c r="J25" s="64"/>
      <c r="K25" s="69"/>
      <c r="L25" s="25"/>
      <c r="M25" s="25"/>
      <c r="N25" s="28"/>
      <c r="O25" s="24"/>
      <c r="P25" s="25"/>
      <c r="Q25" s="25"/>
      <c r="R25" s="28"/>
      <c r="S25" s="24"/>
      <c r="T25" s="25"/>
      <c r="U25" s="25"/>
      <c r="V25" s="28"/>
    </row>
    <row r="26" spans="1:22" ht="12.75">
      <c r="A26" s="233">
        <f t="shared" si="2"/>
        <v>19</v>
      </c>
      <c r="B26" s="62" t="s">
        <v>328</v>
      </c>
      <c r="C26" s="19">
        <f t="shared" si="5"/>
        <v>9</v>
      </c>
      <c r="D26" s="20">
        <f t="shared" si="6"/>
        <v>9</v>
      </c>
      <c r="E26" s="25"/>
      <c r="F26" s="28"/>
      <c r="G26" s="63">
        <f>G27+G28</f>
        <v>9</v>
      </c>
      <c r="H26" s="20">
        <f>H27+H28</f>
        <v>9</v>
      </c>
      <c r="I26" s="25"/>
      <c r="J26" s="64"/>
      <c r="K26" s="69"/>
      <c r="L26" s="25"/>
      <c r="M26" s="25"/>
      <c r="N26" s="28"/>
      <c r="O26" s="24"/>
      <c r="P26" s="25"/>
      <c r="Q26" s="25"/>
      <c r="R26" s="28"/>
      <c r="S26" s="24"/>
      <c r="T26" s="25"/>
      <c r="U26" s="25"/>
      <c r="V26" s="28"/>
    </row>
    <row r="27" spans="1:22" ht="12.75">
      <c r="A27" s="233">
        <f t="shared" si="2"/>
        <v>20</v>
      </c>
      <c r="B27" s="48" t="s">
        <v>329</v>
      </c>
      <c r="C27" s="30">
        <f t="shared" si="5"/>
        <v>4</v>
      </c>
      <c r="D27" s="25">
        <f t="shared" si="6"/>
        <v>4</v>
      </c>
      <c r="E27" s="25"/>
      <c r="F27" s="28"/>
      <c r="G27" s="64">
        <f>H27+J27</f>
        <v>4</v>
      </c>
      <c r="H27" s="25">
        <v>4</v>
      </c>
      <c r="I27" s="25"/>
      <c r="J27" s="64"/>
      <c r="K27" s="69"/>
      <c r="L27" s="25"/>
      <c r="M27" s="25"/>
      <c r="N27" s="28"/>
      <c r="O27" s="24"/>
      <c r="P27" s="25"/>
      <c r="Q27" s="25"/>
      <c r="R27" s="28"/>
      <c r="S27" s="24"/>
      <c r="T27" s="25"/>
      <c r="U27" s="25"/>
      <c r="V27" s="28"/>
    </row>
    <row r="28" spans="1:22" ht="12.75">
      <c r="A28" s="233">
        <f t="shared" si="2"/>
        <v>21</v>
      </c>
      <c r="B28" s="60" t="s">
        <v>463</v>
      </c>
      <c r="C28" s="30">
        <f t="shared" si="5"/>
        <v>5</v>
      </c>
      <c r="D28" s="25">
        <f t="shared" si="6"/>
        <v>5</v>
      </c>
      <c r="E28" s="25"/>
      <c r="F28" s="28"/>
      <c r="G28" s="64">
        <f>H28+J28</f>
        <v>5</v>
      </c>
      <c r="H28" s="25">
        <v>5</v>
      </c>
      <c r="I28" s="25"/>
      <c r="J28" s="64"/>
      <c r="K28" s="69"/>
      <c r="L28" s="25"/>
      <c r="M28" s="25"/>
      <c r="N28" s="28"/>
      <c r="O28" s="24"/>
      <c r="P28" s="25"/>
      <c r="Q28" s="25"/>
      <c r="R28" s="28"/>
      <c r="S28" s="24"/>
      <c r="T28" s="25"/>
      <c r="U28" s="25"/>
      <c r="V28" s="28"/>
    </row>
    <row r="29" spans="1:22" ht="12.75">
      <c r="A29" s="233">
        <f t="shared" si="2"/>
        <v>22</v>
      </c>
      <c r="B29" s="62" t="s">
        <v>330</v>
      </c>
      <c r="C29" s="19">
        <f t="shared" si="5"/>
        <v>500</v>
      </c>
      <c r="D29" s="20">
        <f t="shared" si="6"/>
        <v>500</v>
      </c>
      <c r="E29" s="25"/>
      <c r="F29" s="28"/>
      <c r="G29" s="63">
        <f>G30</f>
        <v>500</v>
      </c>
      <c r="H29" s="20">
        <f>H30</f>
        <v>500</v>
      </c>
      <c r="I29" s="25"/>
      <c r="J29" s="64"/>
      <c r="K29" s="69"/>
      <c r="L29" s="25"/>
      <c r="M29" s="25"/>
      <c r="N29" s="28"/>
      <c r="O29" s="24"/>
      <c r="P29" s="25"/>
      <c r="Q29" s="25"/>
      <c r="R29" s="28"/>
      <c r="S29" s="24"/>
      <c r="T29" s="25"/>
      <c r="U29" s="25"/>
      <c r="V29" s="28"/>
    </row>
    <row r="30" spans="1:22" ht="12.75">
      <c r="A30" s="233">
        <f t="shared" si="2"/>
        <v>23</v>
      </c>
      <c r="B30" s="60" t="s">
        <v>462</v>
      </c>
      <c r="C30" s="30">
        <f t="shared" si="5"/>
        <v>500</v>
      </c>
      <c r="D30" s="25">
        <f t="shared" si="6"/>
        <v>500</v>
      </c>
      <c r="E30" s="25"/>
      <c r="F30" s="28"/>
      <c r="G30" s="29">
        <f aca="true" t="shared" si="7" ref="G30:G41">H30+J30</f>
        <v>500</v>
      </c>
      <c r="H30" s="25">
        <v>500</v>
      </c>
      <c r="I30" s="25"/>
      <c r="J30" s="26"/>
      <c r="K30" s="24"/>
      <c r="L30" s="25"/>
      <c r="M30" s="25"/>
      <c r="N30" s="28"/>
      <c r="O30" s="24"/>
      <c r="P30" s="25"/>
      <c r="Q30" s="25"/>
      <c r="R30" s="28"/>
      <c r="S30" s="24"/>
      <c r="T30" s="25"/>
      <c r="U30" s="25"/>
      <c r="V30" s="28"/>
    </row>
    <row r="31" spans="1:22" ht="12.75">
      <c r="A31" s="233">
        <f t="shared" si="2"/>
        <v>24</v>
      </c>
      <c r="B31" s="62" t="s">
        <v>98</v>
      </c>
      <c r="C31" s="19">
        <f t="shared" si="5"/>
        <v>1903.5</v>
      </c>
      <c r="D31" s="20">
        <f t="shared" si="6"/>
        <v>1903.5</v>
      </c>
      <c r="E31" s="20">
        <f aca="true" t="shared" si="8" ref="E31:F43">I31+M31+Q31+U31</f>
        <v>1361.3</v>
      </c>
      <c r="F31" s="22"/>
      <c r="G31" s="23">
        <f t="shared" si="7"/>
        <v>123.2</v>
      </c>
      <c r="H31" s="20">
        <v>123.2</v>
      </c>
      <c r="I31" s="20">
        <v>94.1</v>
      </c>
      <c r="J31" s="21"/>
      <c r="K31" s="19">
        <f>L31+N31</f>
        <v>1780.3</v>
      </c>
      <c r="L31" s="20">
        <v>1780.3</v>
      </c>
      <c r="M31" s="37">
        <v>1267.2</v>
      </c>
      <c r="N31" s="22"/>
      <c r="O31" s="19"/>
      <c r="P31" s="20"/>
      <c r="Q31" s="20"/>
      <c r="R31" s="22"/>
      <c r="S31" s="19"/>
      <c r="T31" s="20"/>
      <c r="U31" s="20"/>
      <c r="V31" s="22"/>
    </row>
    <row r="32" spans="1:22" ht="12.75">
      <c r="A32" s="233">
        <f t="shared" si="2"/>
        <v>25</v>
      </c>
      <c r="B32" s="62" t="s">
        <v>139</v>
      </c>
      <c r="C32" s="19">
        <f t="shared" si="5"/>
        <v>195.5</v>
      </c>
      <c r="D32" s="20">
        <f t="shared" si="6"/>
        <v>195.5</v>
      </c>
      <c r="E32" s="20">
        <f t="shared" si="8"/>
        <v>123.6</v>
      </c>
      <c r="F32" s="22"/>
      <c r="G32" s="23">
        <f t="shared" si="7"/>
        <v>165.1</v>
      </c>
      <c r="H32" s="20">
        <v>165.1</v>
      </c>
      <c r="I32" s="20">
        <v>106.7</v>
      </c>
      <c r="J32" s="21"/>
      <c r="K32" s="19">
        <f aca="true" t="shared" si="9" ref="K32:K41">L32+N32</f>
        <v>29.4</v>
      </c>
      <c r="L32" s="20">
        <v>29.4</v>
      </c>
      <c r="M32" s="20">
        <v>16.9</v>
      </c>
      <c r="N32" s="71"/>
      <c r="O32" s="19"/>
      <c r="P32" s="20"/>
      <c r="Q32" s="20"/>
      <c r="R32" s="22"/>
      <c r="S32" s="19">
        <f aca="true" t="shared" si="10" ref="S32:S41">T32+V32</f>
        <v>1</v>
      </c>
      <c r="T32" s="20">
        <v>1</v>
      </c>
      <c r="U32" s="20"/>
      <c r="V32" s="71"/>
    </row>
    <row r="33" spans="1:22" ht="12.75">
      <c r="A33" s="233">
        <f t="shared" si="2"/>
        <v>26</v>
      </c>
      <c r="B33" s="62" t="s">
        <v>140</v>
      </c>
      <c r="C33" s="19">
        <f t="shared" si="5"/>
        <v>176.1</v>
      </c>
      <c r="D33" s="20">
        <f t="shared" si="6"/>
        <v>174.1</v>
      </c>
      <c r="E33" s="20">
        <f t="shared" si="8"/>
        <v>121.7</v>
      </c>
      <c r="F33" s="20">
        <f t="shared" si="8"/>
        <v>2</v>
      </c>
      <c r="G33" s="23">
        <f t="shared" si="7"/>
        <v>144.9</v>
      </c>
      <c r="H33" s="20">
        <v>144.9</v>
      </c>
      <c r="I33" s="20">
        <v>106</v>
      </c>
      <c r="J33" s="47"/>
      <c r="K33" s="19">
        <f t="shared" si="9"/>
        <v>26.2</v>
      </c>
      <c r="L33" s="20">
        <v>26.2</v>
      </c>
      <c r="M33" s="20">
        <v>15.7</v>
      </c>
      <c r="N33" s="71"/>
      <c r="O33" s="19"/>
      <c r="P33" s="20"/>
      <c r="Q33" s="20"/>
      <c r="R33" s="22"/>
      <c r="S33" s="19">
        <f t="shared" si="10"/>
        <v>5</v>
      </c>
      <c r="T33" s="20">
        <v>3</v>
      </c>
      <c r="U33" s="20"/>
      <c r="V33" s="22">
        <v>2</v>
      </c>
    </row>
    <row r="34" spans="1:22" ht="12.75">
      <c r="A34" s="233">
        <f t="shared" si="2"/>
        <v>27</v>
      </c>
      <c r="B34" s="62" t="s">
        <v>141</v>
      </c>
      <c r="C34" s="19">
        <f t="shared" si="5"/>
        <v>188.1</v>
      </c>
      <c r="D34" s="20">
        <f t="shared" si="6"/>
        <v>188.1</v>
      </c>
      <c r="E34" s="20">
        <f t="shared" si="8"/>
        <v>125.30000000000001</v>
      </c>
      <c r="F34" s="22"/>
      <c r="G34" s="23">
        <f t="shared" si="7"/>
        <v>156.6</v>
      </c>
      <c r="H34" s="20">
        <v>156.6</v>
      </c>
      <c r="I34" s="20">
        <v>108.9</v>
      </c>
      <c r="J34" s="47"/>
      <c r="K34" s="19">
        <f t="shared" si="9"/>
        <v>26.5</v>
      </c>
      <c r="L34" s="20">
        <v>26.5</v>
      </c>
      <c r="M34" s="20">
        <v>16.4</v>
      </c>
      <c r="N34" s="71"/>
      <c r="O34" s="19"/>
      <c r="P34" s="20"/>
      <c r="Q34" s="20"/>
      <c r="R34" s="22"/>
      <c r="S34" s="19">
        <f t="shared" si="10"/>
        <v>5</v>
      </c>
      <c r="T34" s="20">
        <v>5</v>
      </c>
      <c r="U34" s="20"/>
      <c r="V34" s="71"/>
    </row>
    <row r="35" spans="1:22" ht="12.75">
      <c r="A35" s="233">
        <f t="shared" si="2"/>
        <v>28</v>
      </c>
      <c r="B35" s="62" t="s">
        <v>142</v>
      </c>
      <c r="C35" s="19">
        <f t="shared" si="5"/>
        <v>134.89999999999998</v>
      </c>
      <c r="D35" s="20">
        <f t="shared" si="6"/>
        <v>134.89999999999998</v>
      </c>
      <c r="E35" s="20">
        <f t="shared" si="8"/>
        <v>99</v>
      </c>
      <c r="F35" s="22"/>
      <c r="G35" s="23">
        <f t="shared" si="7"/>
        <v>109.2</v>
      </c>
      <c r="H35" s="20">
        <v>109.2</v>
      </c>
      <c r="I35" s="20">
        <v>83.3</v>
      </c>
      <c r="J35" s="47"/>
      <c r="K35" s="19">
        <f t="shared" si="9"/>
        <v>25.5</v>
      </c>
      <c r="L35" s="20">
        <v>25.5</v>
      </c>
      <c r="M35" s="20">
        <v>15.7</v>
      </c>
      <c r="N35" s="71"/>
      <c r="O35" s="19"/>
      <c r="P35" s="20"/>
      <c r="Q35" s="20"/>
      <c r="R35" s="22"/>
      <c r="S35" s="19">
        <f t="shared" si="10"/>
        <v>0.2</v>
      </c>
      <c r="T35" s="20">
        <v>0.2</v>
      </c>
      <c r="U35" s="20"/>
      <c r="V35" s="71"/>
    </row>
    <row r="36" spans="1:22" ht="12.75">
      <c r="A36" s="233">
        <f t="shared" si="2"/>
        <v>29</v>
      </c>
      <c r="B36" s="62" t="s">
        <v>143</v>
      </c>
      <c r="C36" s="19">
        <f t="shared" si="5"/>
        <v>169</v>
      </c>
      <c r="D36" s="20">
        <f t="shared" si="6"/>
        <v>169</v>
      </c>
      <c r="E36" s="20">
        <f t="shared" si="8"/>
        <v>116.80000000000001</v>
      </c>
      <c r="F36" s="22"/>
      <c r="G36" s="23">
        <f t="shared" si="7"/>
        <v>141.3</v>
      </c>
      <c r="H36" s="20">
        <v>141.3</v>
      </c>
      <c r="I36" s="20">
        <v>102.4</v>
      </c>
      <c r="J36" s="47"/>
      <c r="K36" s="19">
        <f t="shared" si="9"/>
        <v>24.7</v>
      </c>
      <c r="L36" s="20">
        <v>24.7</v>
      </c>
      <c r="M36" s="20">
        <v>14.4</v>
      </c>
      <c r="N36" s="71"/>
      <c r="O36" s="19"/>
      <c r="P36" s="20"/>
      <c r="Q36" s="20"/>
      <c r="R36" s="22"/>
      <c r="S36" s="19">
        <f t="shared" si="10"/>
        <v>3</v>
      </c>
      <c r="T36" s="20">
        <v>3</v>
      </c>
      <c r="U36" s="20"/>
      <c r="V36" s="71"/>
    </row>
    <row r="37" spans="1:22" ht="12.75">
      <c r="A37" s="233">
        <f t="shared" si="2"/>
        <v>30</v>
      </c>
      <c r="B37" s="62" t="s">
        <v>144</v>
      </c>
      <c r="C37" s="19">
        <f t="shared" si="5"/>
        <v>209.2</v>
      </c>
      <c r="D37" s="20">
        <f t="shared" si="6"/>
        <v>209.2</v>
      </c>
      <c r="E37" s="20">
        <f t="shared" si="8"/>
        <v>144.3</v>
      </c>
      <c r="F37" s="22"/>
      <c r="G37" s="23">
        <f t="shared" si="7"/>
        <v>176.2</v>
      </c>
      <c r="H37" s="20">
        <v>176.2</v>
      </c>
      <c r="I37" s="20">
        <v>128.5</v>
      </c>
      <c r="J37" s="21"/>
      <c r="K37" s="19">
        <f t="shared" si="9"/>
        <v>28</v>
      </c>
      <c r="L37" s="20">
        <v>28</v>
      </c>
      <c r="M37" s="20">
        <v>15.8</v>
      </c>
      <c r="N37" s="71"/>
      <c r="O37" s="19"/>
      <c r="P37" s="20"/>
      <c r="Q37" s="20"/>
      <c r="R37" s="22"/>
      <c r="S37" s="19">
        <f t="shared" si="10"/>
        <v>5</v>
      </c>
      <c r="T37" s="20">
        <v>5</v>
      </c>
      <c r="U37" s="20"/>
      <c r="V37" s="71"/>
    </row>
    <row r="38" spans="1:22" ht="12.75">
      <c r="A38" s="233">
        <f t="shared" si="2"/>
        <v>31</v>
      </c>
      <c r="B38" s="62" t="s">
        <v>145</v>
      </c>
      <c r="C38" s="19">
        <f t="shared" si="5"/>
        <v>202</v>
      </c>
      <c r="D38" s="20">
        <f t="shared" si="6"/>
        <v>202</v>
      </c>
      <c r="E38" s="20">
        <f t="shared" si="8"/>
        <v>135.7</v>
      </c>
      <c r="F38" s="22"/>
      <c r="G38" s="23">
        <f t="shared" si="7"/>
        <v>168.4</v>
      </c>
      <c r="H38" s="20">
        <v>168.4</v>
      </c>
      <c r="I38" s="20">
        <v>119.5</v>
      </c>
      <c r="J38" s="47"/>
      <c r="K38" s="19">
        <f t="shared" si="9"/>
        <v>28.4</v>
      </c>
      <c r="L38" s="20">
        <v>28.4</v>
      </c>
      <c r="M38" s="20">
        <v>16.2</v>
      </c>
      <c r="N38" s="71"/>
      <c r="O38" s="19"/>
      <c r="P38" s="20"/>
      <c r="Q38" s="20"/>
      <c r="R38" s="22"/>
      <c r="S38" s="19">
        <f t="shared" si="10"/>
        <v>5.2</v>
      </c>
      <c r="T38" s="20">
        <v>5.2</v>
      </c>
      <c r="U38" s="20"/>
      <c r="V38" s="71"/>
    </row>
    <row r="39" spans="1:22" ht="12.75">
      <c r="A39" s="233">
        <f t="shared" si="2"/>
        <v>32</v>
      </c>
      <c r="B39" s="62" t="s">
        <v>146</v>
      </c>
      <c r="C39" s="19">
        <f t="shared" si="5"/>
        <v>176.89999999999998</v>
      </c>
      <c r="D39" s="20">
        <f t="shared" si="6"/>
        <v>176.89999999999998</v>
      </c>
      <c r="E39" s="20">
        <f t="shared" si="8"/>
        <v>130.6</v>
      </c>
      <c r="F39" s="22"/>
      <c r="G39" s="23">
        <f t="shared" si="7"/>
        <v>151.1</v>
      </c>
      <c r="H39" s="20">
        <v>151.1</v>
      </c>
      <c r="I39" s="20">
        <v>115.5</v>
      </c>
      <c r="J39" s="47"/>
      <c r="K39" s="19">
        <f t="shared" si="9"/>
        <v>24.7</v>
      </c>
      <c r="L39" s="20">
        <v>24.7</v>
      </c>
      <c r="M39" s="20">
        <v>15.1</v>
      </c>
      <c r="N39" s="71"/>
      <c r="O39" s="19"/>
      <c r="P39" s="20"/>
      <c r="Q39" s="20"/>
      <c r="R39" s="22"/>
      <c r="S39" s="19">
        <f t="shared" si="10"/>
        <v>1.1</v>
      </c>
      <c r="T39" s="20">
        <v>1.1</v>
      </c>
      <c r="U39" s="20"/>
      <c r="V39" s="71"/>
    </row>
    <row r="40" spans="1:22" ht="12.75">
      <c r="A40" s="233">
        <f t="shared" si="2"/>
        <v>33</v>
      </c>
      <c r="B40" s="62" t="s">
        <v>276</v>
      </c>
      <c r="C40" s="19">
        <f t="shared" si="5"/>
        <v>182.3</v>
      </c>
      <c r="D40" s="20">
        <f t="shared" si="6"/>
        <v>182.3</v>
      </c>
      <c r="E40" s="20">
        <f t="shared" si="8"/>
        <v>129</v>
      </c>
      <c r="F40" s="22"/>
      <c r="G40" s="23">
        <f t="shared" si="7"/>
        <v>143.9</v>
      </c>
      <c r="H40" s="20">
        <v>143.9</v>
      </c>
      <c r="I40" s="20">
        <v>108.6</v>
      </c>
      <c r="J40" s="21"/>
      <c r="K40" s="19">
        <f t="shared" si="9"/>
        <v>35.4</v>
      </c>
      <c r="L40" s="20">
        <v>35.4</v>
      </c>
      <c r="M40" s="20">
        <v>20.4</v>
      </c>
      <c r="N40" s="71"/>
      <c r="O40" s="19"/>
      <c r="P40" s="20"/>
      <c r="Q40" s="20"/>
      <c r="R40" s="22"/>
      <c r="S40" s="19">
        <f t="shared" si="10"/>
        <v>3</v>
      </c>
      <c r="T40" s="20">
        <v>3</v>
      </c>
      <c r="U40" s="20"/>
      <c r="V40" s="71"/>
    </row>
    <row r="41" spans="1:22" ht="13.5" thickBot="1">
      <c r="A41" s="234">
        <f>+A40+1</f>
        <v>34</v>
      </c>
      <c r="B41" s="72" t="s">
        <v>148</v>
      </c>
      <c r="C41" s="32">
        <f t="shared" si="5"/>
        <v>241.49999999999997</v>
      </c>
      <c r="D41" s="33">
        <f t="shared" si="6"/>
        <v>241.49999999999997</v>
      </c>
      <c r="E41" s="33">
        <f t="shared" si="8"/>
        <v>165.1</v>
      </c>
      <c r="F41" s="34"/>
      <c r="G41" s="35">
        <f t="shared" si="7"/>
        <v>228.7</v>
      </c>
      <c r="H41" s="33">
        <v>228.7</v>
      </c>
      <c r="I41" s="33">
        <v>157.9</v>
      </c>
      <c r="J41" s="73"/>
      <c r="K41" s="32">
        <f t="shared" si="9"/>
        <v>8.1</v>
      </c>
      <c r="L41" s="33">
        <v>8.1</v>
      </c>
      <c r="M41" s="33">
        <v>3.6</v>
      </c>
      <c r="N41" s="74"/>
      <c r="O41" s="32"/>
      <c r="P41" s="33"/>
      <c r="Q41" s="33"/>
      <c r="R41" s="34"/>
      <c r="S41" s="32">
        <f t="shared" si="10"/>
        <v>4.7</v>
      </c>
      <c r="T41" s="33">
        <v>4.7</v>
      </c>
      <c r="U41" s="33">
        <v>3.6</v>
      </c>
      <c r="V41" s="74"/>
    </row>
    <row r="42" spans="1:22" ht="33" customHeight="1" thickBot="1">
      <c r="A42" s="235">
        <v>35</v>
      </c>
      <c r="B42" s="50" t="s">
        <v>331</v>
      </c>
      <c r="C42" s="38">
        <f t="shared" si="5"/>
        <v>41659.700000000004</v>
      </c>
      <c r="D42" s="39">
        <f t="shared" si="6"/>
        <v>41602.5</v>
      </c>
      <c r="E42" s="39">
        <f t="shared" si="8"/>
        <v>27070.3</v>
      </c>
      <c r="F42" s="40">
        <f>J42+N42+R42+V42</f>
        <v>41.8</v>
      </c>
      <c r="G42" s="53">
        <f>G43+SUM(G52:G82)+SUM(G84:G96)-G88</f>
        <v>18135</v>
      </c>
      <c r="H42" s="39">
        <f>H43+SUM(H52:H82)+SUM(H84:H96)-H88</f>
        <v>18105</v>
      </c>
      <c r="I42" s="39">
        <f>I43+SUM(I52:I82)+SUM(I84:I96)-I88</f>
        <v>10820.400000000001</v>
      </c>
      <c r="J42" s="75">
        <f>J43+SUM(J52:J96)</f>
        <v>30</v>
      </c>
      <c r="K42" s="51">
        <f>K43+SUM(K52:K96)</f>
        <v>95.1</v>
      </c>
      <c r="L42" s="39">
        <f>L43+SUM(L52:L96)</f>
        <v>95.1</v>
      </c>
      <c r="M42" s="39">
        <f>M43+SUM(M52:M96)</f>
        <v>51.2</v>
      </c>
      <c r="N42" s="76"/>
      <c r="O42" s="51">
        <f>O43+SUM(O52:O96)</f>
        <v>21696.000000000004</v>
      </c>
      <c r="P42" s="39">
        <f>P43+SUM(P52:P96)</f>
        <v>21680.600000000002</v>
      </c>
      <c r="Q42" s="39">
        <f>Q43+SUM(Q52:Q96)</f>
        <v>16084.9</v>
      </c>
      <c r="R42" s="52"/>
      <c r="S42" s="51">
        <f>S43+SUM(S52:S96)</f>
        <v>1733.6000000000004</v>
      </c>
      <c r="T42" s="39">
        <f>T43+SUM(T52:T96)</f>
        <v>1721.8000000000002</v>
      </c>
      <c r="U42" s="39">
        <f>U43+SUM(U52:U96)</f>
        <v>113.8</v>
      </c>
      <c r="V42" s="52">
        <f>V43+SUM(V52:V96)</f>
        <v>11.8</v>
      </c>
    </row>
    <row r="43" spans="1:22" ht="12.75">
      <c r="A43" s="232">
        <f>+A42+1</f>
        <v>36</v>
      </c>
      <c r="B43" s="55" t="s">
        <v>332</v>
      </c>
      <c r="C43" s="43">
        <f t="shared" si="5"/>
        <v>1634.6</v>
      </c>
      <c r="D43" s="44">
        <f t="shared" si="6"/>
        <v>1634.6</v>
      </c>
      <c r="E43" s="77">
        <f t="shared" si="8"/>
        <v>431.5</v>
      </c>
      <c r="F43" s="78"/>
      <c r="G43" s="56">
        <f>H43+J43</f>
        <v>1489</v>
      </c>
      <c r="H43" s="44">
        <f>SUM(H44:H51)</f>
        <v>1489</v>
      </c>
      <c r="I43" s="77">
        <f>SUM(I44:I51)</f>
        <v>320.3</v>
      </c>
      <c r="J43" s="79"/>
      <c r="K43" s="80"/>
      <c r="L43" s="77"/>
      <c r="M43" s="77"/>
      <c r="N43" s="81"/>
      <c r="O43" s="43">
        <f>SUM(O44:O46)</f>
        <v>145.6</v>
      </c>
      <c r="P43" s="44">
        <f>SUM(P44:P51)</f>
        <v>145.6</v>
      </c>
      <c r="Q43" s="77">
        <f>SUM(Q44:Q51)</f>
        <v>111.2</v>
      </c>
      <c r="R43" s="82"/>
      <c r="S43" s="80"/>
      <c r="T43" s="77"/>
      <c r="U43" s="77"/>
      <c r="V43" s="81"/>
    </row>
    <row r="44" spans="1:22" ht="12.75">
      <c r="A44" s="233">
        <f t="shared" si="2"/>
        <v>37</v>
      </c>
      <c r="B44" s="60" t="s">
        <v>333</v>
      </c>
      <c r="C44" s="30">
        <f t="shared" si="5"/>
        <v>40</v>
      </c>
      <c r="D44" s="25">
        <f t="shared" si="6"/>
        <v>40</v>
      </c>
      <c r="E44" s="25"/>
      <c r="F44" s="28"/>
      <c r="G44" s="29">
        <f>H44+J44</f>
        <v>40</v>
      </c>
      <c r="H44" s="25">
        <v>40</v>
      </c>
      <c r="I44" s="25"/>
      <c r="J44" s="26"/>
      <c r="K44" s="24"/>
      <c r="L44" s="25"/>
      <c r="M44" s="25"/>
      <c r="N44" s="28"/>
      <c r="O44" s="24"/>
      <c r="P44" s="25"/>
      <c r="Q44" s="25"/>
      <c r="R44" s="28"/>
      <c r="S44" s="24"/>
      <c r="T44" s="25"/>
      <c r="U44" s="25"/>
      <c r="V44" s="28"/>
    </row>
    <row r="45" spans="1:22" ht="12.75">
      <c r="A45" s="233">
        <f t="shared" si="2"/>
        <v>38</v>
      </c>
      <c r="B45" s="60" t="s">
        <v>334</v>
      </c>
      <c r="C45" s="30">
        <f t="shared" si="5"/>
        <v>23.6</v>
      </c>
      <c r="D45" s="25">
        <f t="shared" si="6"/>
        <v>23.6</v>
      </c>
      <c r="E45" s="25">
        <f>I45+M45+Q45+U45</f>
        <v>18</v>
      </c>
      <c r="F45" s="28"/>
      <c r="G45" s="29"/>
      <c r="H45" s="25"/>
      <c r="I45" s="25"/>
      <c r="J45" s="26"/>
      <c r="K45" s="24"/>
      <c r="L45" s="25"/>
      <c r="M45" s="25"/>
      <c r="N45" s="28"/>
      <c r="O45" s="19">
        <f>P45+R45</f>
        <v>23.6</v>
      </c>
      <c r="P45" s="25">
        <v>23.6</v>
      </c>
      <c r="Q45" s="25">
        <v>18</v>
      </c>
      <c r="R45" s="28"/>
      <c r="S45" s="24"/>
      <c r="T45" s="25"/>
      <c r="U45" s="25"/>
      <c r="V45" s="28"/>
    </row>
    <row r="46" spans="1:22" ht="12.75">
      <c r="A46" s="233">
        <v>39</v>
      </c>
      <c r="B46" s="60" t="s">
        <v>335</v>
      </c>
      <c r="C46" s="30">
        <f t="shared" si="5"/>
        <v>122</v>
      </c>
      <c r="D46" s="25">
        <f t="shared" si="6"/>
        <v>122</v>
      </c>
      <c r="E46" s="25">
        <f>I46+M46+Q46+U46</f>
        <v>93.2</v>
      </c>
      <c r="F46" s="28"/>
      <c r="G46" s="29"/>
      <c r="H46" s="25"/>
      <c r="I46" s="25"/>
      <c r="J46" s="26"/>
      <c r="K46" s="24"/>
      <c r="L46" s="25"/>
      <c r="M46" s="25"/>
      <c r="N46" s="28"/>
      <c r="O46" s="19">
        <f>P46+R46</f>
        <v>122</v>
      </c>
      <c r="P46" s="25">
        <v>122</v>
      </c>
      <c r="Q46" s="25">
        <v>93.2</v>
      </c>
      <c r="R46" s="28"/>
      <c r="S46" s="24"/>
      <c r="T46" s="25"/>
      <c r="U46" s="25"/>
      <c r="V46" s="28"/>
    </row>
    <row r="47" spans="1:22" ht="12.75">
      <c r="A47" s="233">
        <f t="shared" si="2"/>
        <v>40</v>
      </c>
      <c r="B47" s="286" t="s">
        <v>336</v>
      </c>
      <c r="C47" s="30">
        <f t="shared" si="5"/>
        <v>5</v>
      </c>
      <c r="D47" s="25">
        <f t="shared" si="6"/>
        <v>5</v>
      </c>
      <c r="E47" s="25"/>
      <c r="F47" s="28"/>
      <c r="G47" s="29">
        <f>H47+J47</f>
        <v>5</v>
      </c>
      <c r="H47" s="25">
        <v>5</v>
      </c>
      <c r="I47" s="25"/>
      <c r="J47" s="26"/>
      <c r="K47" s="24"/>
      <c r="L47" s="25"/>
      <c r="M47" s="25"/>
      <c r="N47" s="28"/>
      <c r="O47" s="19"/>
      <c r="P47" s="25"/>
      <c r="Q47" s="25"/>
      <c r="R47" s="28"/>
      <c r="S47" s="24"/>
      <c r="T47" s="25"/>
      <c r="U47" s="25"/>
      <c r="V47" s="28"/>
    </row>
    <row r="48" spans="1:22" ht="12.75">
      <c r="A48" s="233">
        <f t="shared" si="2"/>
        <v>41</v>
      </c>
      <c r="B48" s="68" t="s">
        <v>337</v>
      </c>
      <c r="C48" s="30">
        <f t="shared" si="5"/>
        <v>1000</v>
      </c>
      <c r="D48" s="25">
        <f t="shared" si="6"/>
        <v>1000</v>
      </c>
      <c r="E48" s="25"/>
      <c r="F48" s="28"/>
      <c r="G48" s="29">
        <f>H48+J48</f>
        <v>1000</v>
      </c>
      <c r="H48" s="25">
        <v>1000</v>
      </c>
      <c r="I48" s="25"/>
      <c r="J48" s="26"/>
      <c r="K48" s="24"/>
      <c r="L48" s="25"/>
      <c r="M48" s="25"/>
      <c r="N48" s="28"/>
      <c r="O48" s="19"/>
      <c r="P48" s="25"/>
      <c r="Q48" s="25"/>
      <c r="R48" s="28"/>
      <c r="S48" s="24"/>
      <c r="T48" s="25"/>
      <c r="U48" s="25"/>
      <c r="V48" s="28"/>
    </row>
    <row r="49" spans="1:22" ht="12.75">
      <c r="A49" s="233">
        <v>42</v>
      </c>
      <c r="B49" s="60" t="s">
        <v>338</v>
      </c>
      <c r="C49" s="30">
        <f t="shared" si="5"/>
        <v>17</v>
      </c>
      <c r="D49" s="25">
        <f t="shared" si="6"/>
        <v>17</v>
      </c>
      <c r="E49" s="25"/>
      <c r="F49" s="28"/>
      <c r="G49" s="29">
        <f>H49+J49</f>
        <v>17</v>
      </c>
      <c r="H49" s="25">
        <v>17</v>
      </c>
      <c r="I49" s="25"/>
      <c r="J49" s="26"/>
      <c r="K49" s="24"/>
      <c r="L49" s="25"/>
      <c r="M49" s="25"/>
      <c r="N49" s="28"/>
      <c r="O49" s="19"/>
      <c r="P49" s="25"/>
      <c r="Q49" s="25"/>
      <c r="R49" s="28"/>
      <c r="S49" s="24"/>
      <c r="T49" s="25"/>
      <c r="U49" s="25"/>
      <c r="V49" s="28"/>
    </row>
    <row r="50" spans="1:22" ht="12.75">
      <c r="A50" s="233">
        <v>43</v>
      </c>
      <c r="B50" s="60" t="s">
        <v>339</v>
      </c>
      <c r="C50" s="30">
        <f t="shared" si="5"/>
        <v>379.2</v>
      </c>
      <c r="D50" s="25">
        <f t="shared" si="6"/>
        <v>379.2</v>
      </c>
      <c r="E50" s="20">
        <f>I50+M50+Q50+U50</f>
        <v>290</v>
      </c>
      <c r="F50" s="22"/>
      <c r="G50" s="29">
        <f>H50+J50</f>
        <v>379.2</v>
      </c>
      <c r="H50" s="25">
        <v>379.2</v>
      </c>
      <c r="I50" s="25">
        <v>290</v>
      </c>
      <c r="J50" s="26"/>
      <c r="K50" s="24"/>
      <c r="L50" s="25"/>
      <c r="M50" s="25"/>
      <c r="N50" s="28"/>
      <c r="O50" s="19"/>
      <c r="P50" s="25"/>
      <c r="Q50" s="25"/>
      <c r="R50" s="28"/>
      <c r="S50" s="24"/>
      <c r="T50" s="25"/>
      <c r="U50" s="25"/>
      <c r="V50" s="28"/>
    </row>
    <row r="51" spans="1:22" ht="12.75">
      <c r="A51" s="233">
        <v>44</v>
      </c>
      <c r="B51" s="60" t="s">
        <v>340</v>
      </c>
      <c r="C51" s="30">
        <f t="shared" si="5"/>
        <v>47.8</v>
      </c>
      <c r="D51" s="25">
        <f t="shared" si="6"/>
        <v>47.8</v>
      </c>
      <c r="E51" s="20">
        <f>I51+M51+Q51+U51</f>
        <v>30.3</v>
      </c>
      <c r="F51" s="22"/>
      <c r="G51" s="29">
        <f>H51+J51</f>
        <v>47.8</v>
      </c>
      <c r="H51" s="25">
        <v>47.8</v>
      </c>
      <c r="I51" s="25">
        <v>30.3</v>
      </c>
      <c r="J51" s="26"/>
      <c r="K51" s="24"/>
      <c r="L51" s="25"/>
      <c r="M51" s="25"/>
      <c r="N51" s="28"/>
      <c r="O51" s="19"/>
      <c r="P51" s="25"/>
      <c r="Q51" s="25"/>
      <c r="R51" s="28"/>
      <c r="S51" s="24"/>
      <c r="T51" s="25"/>
      <c r="U51" s="25"/>
      <c r="V51" s="28"/>
    </row>
    <row r="52" spans="1:22" ht="12.75">
      <c r="A52" s="233">
        <v>45</v>
      </c>
      <c r="B52" s="62" t="s">
        <v>277</v>
      </c>
      <c r="C52" s="19">
        <f aca="true" t="shared" si="11" ref="C52:E57">+G52+K52+O52+S52</f>
        <v>957.9</v>
      </c>
      <c r="D52" s="20">
        <f t="shared" si="11"/>
        <v>957.9</v>
      </c>
      <c r="E52" s="20">
        <f t="shared" si="11"/>
        <v>615.4</v>
      </c>
      <c r="F52" s="22"/>
      <c r="G52" s="23">
        <f aca="true" t="shared" si="12" ref="G52:G57">+H52</f>
        <v>637.4</v>
      </c>
      <c r="H52" s="20">
        <v>637.4</v>
      </c>
      <c r="I52" s="37">
        <v>437.4</v>
      </c>
      <c r="J52" s="26"/>
      <c r="K52" s="24"/>
      <c r="L52" s="25"/>
      <c r="M52" s="25"/>
      <c r="N52" s="28"/>
      <c r="O52" s="19">
        <f aca="true" t="shared" si="13" ref="O52:O86">+P52</f>
        <v>244</v>
      </c>
      <c r="P52" s="20">
        <v>244</v>
      </c>
      <c r="Q52" s="20">
        <v>178</v>
      </c>
      <c r="R52" s="22"/>
      <c r="S52" s="19">
        <f aca="true" t="shared" si="14" ref="S52:S77">+T52</f>
        <v>76.5</v>
      </c>
      <c r="T52" s="20">
        <v>76.5</v>
      </c>
      <c r="U52" s="20"/>
      <c r="V52" s="22"/>
    </row>
    <row r="53" spans="1:22" ht="12.75">
      <c r="A53" s="233">
        <f t="shared" si="2"/>
        <v>46</v>
      </c>
      <c r="B53" s="62" t="s">
        <v>278</v>
      </c>
      <c r="C53" s="19">
        <f t="shared" si="11"/>
        <v>1690.6</v>
      </c>
      <c r="D53" s="20">
        <f t="shared" si="11"/>
        <v>1690.6</v>
      </c>
      <c r="E53" s="20">
        <f t="shared" si="11"/>
        <v>1070.8</v>
      </c>
      <c r="F53" s="22"/>
      <c r="G53" s="23">
        <f t="shared" si="12"/>
        <v>1079.6</v>
      </c>
      <c r="H53" s="20">
        <v>1079.6</v>
      </c>
      <c r="I53" s="37">
        <v>738.5</v>
      </c>
      <c r="J53" s="26"/>
      <c r="K53" s="24"/>
      <c r="L53" s="25"/>
      <c r="M53" s="25"/>
      <c r="N53" s="28"/>
      <c r="O53" s="19">
        <f t="shared" si="13"/>
        <v>456</v>
      </c>
      <c r="P53" s="20">
        <v>456</v>
      </c>
      <c r="Q53" s="20">
        <v>332.3</v>
      </c>
      <c r="R53" s="22"/>
      <c r="S53" s="19">
        <f t="shared" si="14"/>
        <v>155</v>
      </c>
      <c r="T53" s="20">
        <v>155</v>
      </c>
      <c r="U53" s="20"/>
      <c r="V53" s="22"/>
    </row>
    <row r="54" spans="1:22" ht="12.75">
      <c r="A54" s="233">
        <f t="shared" si="2"/>
        <v>47</v>
      </c>
      <c r="B54" s="62" t="s">
        <v>151</v>
      </c>
      <c r="C54" s="19">
        <f t="shared" si="11"/>
        <v>695.3</v>
      </c>
      <c r="D54" s="20">
        <f t="shared" si="11"/>
        <v>695.3</v>
      </c>
      <c r="E54" s="20">
        <f t="shared" si="11"/>
        <v>383.1</v>
      </c>
      <c r="F54" s="22"/>
      <c r="G54" s="23">
        <f t="shared" si="12"/>
        <v>464.3</v>
      </c>
      <c r="H54" s="20">
        <v>464.3</v>
      </c>
      <c r="I54" s="37">
        <v>242.5</v>
      </c>
      <c r="J54" s="26"/>
      <c r="K54" s="24"/>
      <c r="L54" s="25"/>
      <c r="M54" s="25"/>
      <c r="N54" s="28"/>
      <c r="O54" s="19">
        <f t="shared" si="13"/>
        <v>193</v>
      </c>
      <c r="P54" s="20">
        <v>193</v>
      </c>
      <c r="Q54" s="20">
        <v>140.6</v>
      </c>
      <c r="R54" s="22"/>
      <c r="S54" s="19">
        <f t="shared" si="14"/>
        <v>38</v>
      </c>
      <c r="T54" s="20">
        <v>38</v>
      </c>
      <c r="U54" s="20"/>
      <c r="V54" s="22"/>
    </row>
    <row r="55" spans="1:22" ht="12.75">
      <c r="A55" s="233">
        <f t="shared" si="2"/>
        <v>48</v>
      </c>
      <c r="B55" s="62" t="s">
        <v>279</v>
      </c>
      <c r="C55" s="19">
        <f t="shared" si="11"/>
        <v>1395.7</v>
      </c>
      <c r="D55" s="20">
        <f t="shared" si="11"/>
        <v>1395.7</v>
      </c>
      <c r="E55" s="20">
        <f t="shared" si="11"/>
        <v>850.7</v>
      </c>
      <c r="F55" s="22"/>
      <c r="G55" s="23">
        <f t="shared" si="12"/>
        <v>687.1</v>
      </c>
      <c r="H55" s="20">
        <v>687.1</v>
      </c>
      <c r="I55" s="20">
        <v>446.4</v>
      </c>
      <c r="J55" s="26"/>
      <c r="K55" s="24"/>
      <c r="L55" s="25"/>
      <c r="M55" s="25"/>
      <c r="N55" s="28"/>
      <c r="O55" s="19">
        <f t="shared" si="13"/>
        <v>552.6</v>
      </c>
      <c r="P55" s="20">
        <v>552.6</v>
      </c>
      <c r="Q55" s="20">
        <v>404.3</v>
      </c>
      <c r="R55" s="22"/>
      <c r="S55" s="19">
        <f t="shared" si="14"/>
        <v>156</v>
      </c>
      <c r="T55" s="20">
        <v>156</v>
      </c>
      <c r="U55" s="20"/>
      <c r="V55" s="22"/>
    </row>
    <row r="56" spans="1:22" ht="12.75">
      <c r="A56" s="233">
        <f t="shared" si="2"/>
        <v>49</v>
      </c>
      <c r="B56" s="62" t="s">
        <v>280</v>
      </c>
      <c r="C56" s="19">
        <f t="shared" si="11"/>
        <v>905.7</v>
      </c>
      <c r="D56" s="20">
        <f t="shared" si="11"/>
        <v>905.7</v>
      </c>
      <c r="E56" s="20">
        <f t="shared" si="11"/>
        <v>598.5</v>
      </c>
      <c r="F56" s="22"/>
      <c r="G56" s="23">
        <f t="shared" si="12"/>
        <v>441.8</v>
      </c>
      <c r="H56" s="20">
        <v>441.8</v>
      </c>
      <c r="I56" s="20">
        <v>279</v>
      </c>
      <c r="J56" s="26"/>
      <c r="K56" s="24"/>
      <c r="L56" s="25"/>
      <c r="M56" s="25"/>
      <c r="N56" s="28"/>
      <c r="O56" s="19">
        <f t="shared" si="13"/>
        <v>434.9</v>
      </c>
      <c r="P56" s="20">
        <v>434.9</v>
      </c>
      <c r="Q56" s="20">
        <v>319.5</v>
      </c>
      <c r="R56" s="22"/>
      <c r="S56" s="19">
        <f t="shared" si="14"/>
        <v>29</v>
      </c>
      <c r="T56" s="20">
        <v>29</v>
      </c>
      <c r="U56" s="20"/>
      <c r="V56" s="22"/>
    </row>
    <row r="57" spans="1:22" ht="12.75">
      <c r="A57" s="233">
        <f t="shared" si="2"/>
        <v>50</v>
      </c>
      <c r="B57" s="62" t="s">
        <v>281</v>
      </c>
      <c r="C57" s="19">
        <f t="shared" si="11"/>
        <v>597.7</v>
      </c>
      <c r="D57" s="20">
        <f t="shared" si="11"/>
        <v>597.7</v>
      </c>
      <c r="E57" s="20">
        <f t="shared" si="11"/>
        <v>424.9</v>
      </c>
      <c r="F57" s="22"/>
      <c r="G57" s="23">
        <f t="shared" si="12"/>
        <v>281.4</v>
      </c>
      <c r="H57" s="20">
        <v>281.4</v>
      </c>
      <c r="I57" s="20">
        <v>205</v>
      </c>
      <c r="J57" s="26"/>
      <c r="K57" s="24"/>
      <c r="L57" s="25"/>
      <c r="M57" s="25"/>
      <c r="N57" s="28"/>
      <c r="O57" s="19">
        <f t="shared" si="13"/>
        <v>296.3</v>
      </c>
      <c r="P57" s="20">
        <v>296.3</v>
      </c>
      <c r="Q57" s="20">
        <v>219.9</v>
      </c>
      <c r="R57" s="22"/>
      <c r="S57" s="19">
        <f t="shared" si="14"/>
        <v>20</v>
      </c>
      <c r="T57" s="20">
        <v>20</v>
      </c>
      <c r="U57" s="20"/>
      <c r="V57" s="22"/>
    </row>
    <row r="58" spans="1:22" ht="12.75">
      <c r="A58" s="233">
        <f t="shared" si="2"/>
        <v>51</v>
      </c>
      <c r="B58" s="83" t="s">
        <v>282</v>
      </c>
      <c r="C58" s="19">
        <f aca="true" t="shared" si="15" ref="C58:E59">G58+K58+O58+S58</f>
        <v>464.09999999999997</v>
      </c>
      <c r="D58" s="20">
        <f t="shared" si="15"/>
        <v>464.09999999999997</v>
      </c>
      <c r="E58" s="20">
        <f t="shared" si="15"/>
        <v>343.79999999999995</v>
      </c>
      <c r="F58" s="22"/>
      <c r="G58" s="23">
        <f>H58+J58</f>
        <v>29.9</v>
      </c>
      <c r="H58" s="20">
        <v>29.9</v>
      </c>
      <c r="I58" s="20">
        <v>22.4</v>
      </c>
      <c r="J58" s="26"/>
      <c r="K58" s="24"/>
      <c r="L58" s="25"/>
      <c r="M58" s="25"/>
      <c r="N58" s="28"/>
      <c r="O58" s="19">
        <f t="shared" si="13"/>
        <v>434.2</v>
      </c>
      <c r="P58" s="20">
        <v>434.2</v>
      </c>
      <c r="Q58" s="20">
        <v>321.4</v>
      </c>
      <c r="R58" s="22"/>
      <c r="S58" s="19"/>
      <c r="T58" s="20"/>
      <c r="U58" s="20"/>
      <c r="V58" s="22"/>
    </row>
    <row r="59" spans="1:22" ht="12.75">
      <c r="A59" s="233">
        <f t="shared" si="2"/>
        <v>52</v>
      </c>
      <c r="B59" s="84" t="s">
        <v>308</v>
      </c>
      <c r="C59" s="19">
        <f t="shared" si="15"/>
        <v>244.4</v>
      </c>
      <c r="D59" s="20">
        <f t="shared" si="15"/>
        <v>244.4</v>
      </c>
      <c r="E59" s="20">
        <f t="shared" si="15"/>
        <v>178.7</v>
      </c>
      <c r="F59" s="22"/>
      <c r="G59" s="23">
        <f>H59+J59</f>
        <v>89.4</v>
      </c>
      <c r="H59" s="20">
        <v>89.4</v>
      </c>
      <c r="I59" s="20">
        <v>62.9</v>
      </c>
      <c r="J59" s="21"/>
      <c r="K59" s="19"/>
      <c r="L59" s="20"/>
      <c r="M59" s="20"/>
      <c r="N59" s="22"/>
      <c r="O59" s="19">
        <f t="shared" si="13"/>
        <v>155</v>
      </c>
      <c r="P59" s="20">
        <v>155</v>
      </c>
      <c r="Q59" s="20">
        <v>115.8</v>
      </c>
      <c r="R59" s="22"/>
      <c r="S59" s="19"/>
      <c r="T59" s="20"/>
      <c r="U59" s="20"/>
      <c r="V59" s="22"/>
    </row>
    <row r="60" spans="1:22" ht="12.75">
      <c r="A60" s="233">
        <v>53</v>
      </c>
      <c r="B60" s="62" t="s">
        <v>284</v>
      </c>
      <c r="C60" s="19">
        <f aca="true" t="shared" si="16" ref="C60:F69">+G60+K60+O60+S60</f>
        <v>1930.5</v>
      </c>
      <c r="D60" s="20">
        <f t="shared" si="16"/>
        <v>1930.5</v>
      </c>
      <c r="E60" s="20">
        <f t="shared" si="16"/>
        <v>1235.3</v>
      </c>
      <c r="F60" s="22"/>
      <c r="G60" s="23">
        <f>+H60+J60</f>
        <v>1318.5</v>
      </c>
      <c r="H60" s="20">
        <v>1318.5</v>
      </c>
      <c r="I60" s="20">
        <v>889.9</v>
      </c>
      <c r="J60" s="21"/>
      <c r="K60" s="24"/>
      <c r="L60" s="25"/>
      <c r="M60" s="25"/>
      <c r="N60" s="28"/>
      <c r="O60" s="19">
        <f t="shared" si="13"/>
        <v>475.5</v>
      </c>
      <c r="P60" s="20">
        <v>475.5</v>
      </c>
      <c r="Q60" s="20">
        <v>345.4</v>
      </c>
      <c r="R60" s="22"/>
      <c r="S60" s="19">
        <f t="shared" si="14"/>
        <v>136.5</v>
      </c>
      <c r="T60" s="20">
        <v>136.5</v>
      </c>
      <c r="U60" s="20"/>
      <c r="V60" s="22"/>
    </row>
    <row r="61" spans="1:22" ht="12.75">
      <c r="A61" s="233">
        <f t="shared" si="2"/>
        <v>54</v>
      </c>
      <c r="B61" s="62" t="s">
        <v>157</v>
      </c>
      <c r="C61" s="19">
        <f t="shared" si="16"/>
        <v>1944.1999999999998</v>
      </c>
      <c r="D61" s="20">
        <f t="shared" si="16"/>
        <v>1942.3999999999999</v>
      </c>
      <c r="E61" s="20">
        <f t="shared" si="16"/>
        <v>1364.6999999999998</v>
      </c>
      <c r="F61" s="22">
        <f t="shared" si="16"/>
        <v>1.8</v>
      </c>
      <c r="G61" s="23">
        <f aca="true" t="shared" si="17" ref="G61:G69">+H61</f>
        <v>475.4</v>
      </c>
      <c r="H61" s="20">
        <v>475.4</v>
      </c>
      <c r="I61" s="20">
        <v>304.9</v>
      </c>
      <c r="J61" s="21"/>
      <c r="K61" s="19"/>
      <c r="L61" s="20"/>
      <c r="M61" s="20"/>
      <c r="N61" s="22"/>
      <c r="O61" s="19">
        <f t="shared" si="13"/>
        <v>1437.8</v>
      </c>
      <c r="P61" s="20">
        <v>1437.8</v>
      </c>
      <c r="Q61" s="20">
        <v>1059.8</v>
      </c>
      <c r="R61" s="22"/>
      <c r="S61" s="19">
        <f>+T61+V61</f>
        <v>31</v>
      </c>
      <c r="T61" s="20">
        <v>29.2</v>
      </c>
      <c r="U61" s="20"/>
      <c r="V61" s="22">
        <v>1.8</v>
      </c>
    </row>
    <row r="62" spans="1:22" ht="12.75">
      <c r="A62" s="233">
        <f t="shared" si="2"/>
        <v>55</v>
      </c>
      <c r="B62" s="62" t="s">
        <v>285</v>
      </c>
      <c r="C62" s="19">
        <f t="shared" si="16"/>
        <v>318.7</v>
      </c>
      <c r="D62" s="20">
        <f t="shared" si="16"/>
        <v>318.7</v>
      </c>
      <c r="E62" s="20">
        <f t="shared" si="16"/>
        <v>228</v>
      </c>
      <c r="F62" s="22"/>
      <c r="G62" s="23">
        <f t="shared" si="17"/>
        <v>117.2</v>
      </c>
      <c r="H62" s="20">
        <v>117.2</v>
      </c>
      <c r="I62" s="20">
        <v>85.8</v>
      </c>
      <c r="J62" s="26"/>
      <c r="K62" s="24"/>
      <c r="L62" s="25"/>
      <c r="M62" s="25"/>
      <c r="N62" s="28"/>
      <c r="O62" s="19">
        <f t="shared" si="13"/>
        <v>191.6</v>
      </c>
      <c r="P62" s="20">
        <v>191.6</v>
      </c>
      <c r="Q62" s="20">
        <v>142.2</v>
      </c>
      <c r="R62" s="22"/>
      <c r="S62" s="19">
        <f t="shared" si="14"/>
        <v>9.9</v>
      </c>
      <c r="T62" s="20">
        <v>9.9</v>
      </c>
      <c r="U62" s="20"/>
      <c r="V62" s="22"/>
    </row>
    <row r="63" spans="1:22" ht="12.75">
      <c r="A63" s="233">
        <v>56</v>
      </c>
      <c r="B63" s="62" t="s">
        <v>286</v>
      </c>
      <c r="C63" s="19">
        <f t="shared" si="16"/>
        <v>813.5</v>
      </c>
      <c r="D63" s="20">
        <f t="shared" si="16"/>
        <v>813.5</v>
      </c>
      <c r="E63" s="20">
        <f t="shared" si="16"/>
        <v>562.3</v>
      </c>
      <c r="F63" s="22"/>
      <c r="G63" s="23">
        <f t="shared" si="17"/>
        <v>337.5</v>
      </c>
      <c r="H63" s="20">
        <v>337.5</v>
      </c>
      <c r="I63" s="20">
        <v>222</v>
      </c>
      <c r="J63" s="26"/>
      <c r="K63" s="24"/>
      <c r="L63" s="25"/>
      <c r="M63" s="25"/>
      <c r="N63" s="28"/>
      <c r="O63" s="19">
        <f t="shared" si="13"/>
        <v>455.1</v>
      </c>
      <c r="P63" s="20">
        <v>455.1</v>
      </c>
      <c r="Q63" s="20">
        <v>340.3</v>
      </c>
      <c r="R63" s="22"/>
      <c r="S63" s="19">
        <f t="shared" si="14"/>
        <v>20.9</v>
      </c>
      <c r="T63" s="20">
        <v>20.9</v>
      </c>
      <c r="U63" s="20"/>
      <c r="V63" s="22"/>
    </row>
    <row r="64" spans="1:22" ht="12.75">
      <c r="A64" s="233">
        <f t="shared" si="2"/>
        <v>57</v>
      </c>
      <c r="B64" s="62" t="s">
        <v>287</v>
      </c>
      <c r="C64" s="19">
        <f t="shared" si="16"/>
        <v>1114.3</v>
      </c>
      <c r="D64" s="20">
        <f t="shared" si="16"/>
        <v>1114.3</v>
      </c>
      <c r="E64" s="20">
        <f t="shared" si="16"/>
        <v>812.6</v>
      </c>
      <c r="F64" s="22"/>
      <c r="G64" s="23">
        <f t="shared" si="17"/>
        <v>78.8</v>
      </c>
      <c r="H64" s="20">
        <v>78.8</v>
      </c>
      <c r="I64" s="20">
        <v>57.9</v>
      </c>
      <c r="J64" s="26"/>
      <c r="K64" s="24"/>
      <c r="L64" s="25"/>
      <c r="M64" s="25"/>
      <c r="N64" s="28"/>
      <c r="O64" s="19">
        <f t="shared" si="13"/>
        <v>1002.9</v>
      </c>
      <c r="P64" s="20">
        <v>1002.9</v>
      </c>
      <c r="Q64" s="20">
        <v>740.5</v>
      </c>
      <c r="R64" s="22"/>
      <c r="S64" s="19">
        <f t="shared" si="14"/>
        <v>32.6</v>
      </c>
      <c r="T64" s="20">
        <v>32.6</v>
      </c>
      <c r="U64" s="20">
        <v>14.2</v>
      </c>
      <c r="V64" s="22"/>
    </row>
    <row r="65" spans="1:22" ht="12.75">
      <c r="A65" s="233">
        <f t="shared" si="2"/>
        <v>58</v>
      </c>
      <c r="B65" s="62" t="s">
        <v>288</v>
      </c>
      <c r="C65" s="19">
        <f t="shared" si="16"/>
        <v>1251</v>
      </c>
      <c r="D65" s="20">
        <f t="shared" si="16"/>
        <v>1251</v>
      </c>
      <c r="E65" s="20">
        <f t="shared" si="16"/>
        <v>855.6999999999999</v>
      </c>
      <c r="F65" s="22"/>
      <c r="G65" s="23">
        <f t="shared" si="17"/>
        <v>471.7</v>
      </c>
      <c r="H65" s="20">
        <v>471.7</v>
      </c>
      <c r="I65" s="20">
        <v>311.4</v>
      </c>
      <c r="J65" s="26"/>
      <c r="K65" s="24"/>
      <c r="L65" s="25"/>
      <c r="M65" s="25"/>
      <c r="N65" s="28"/>
      <c r="O65" s="19">
        <f t="shared" si="13"/>
        <v>728.3</v>
      </c>
      <c r="P65" s="20">
        <v>728.3</v>
      </c>
      <c r="Q65" s="20">
        <v>544.3</v>
      </c>
      <c r="R65" s="22"/>
      <c r="S65" s="19">
        <f t="shared" si="14"/>
        <v>51</v>
      </c>
      <c r="T65" s="20">
        <v>51</v>
      </c>
      <c r="U65" s="20"/>
      <c r="V65" s="22"/>
    </row>
    <row r="66" spans="1:22" ht="12.75">
      <c r="A66" s="233">
        <v>59</v>
      </c>
      <c r="B66" s="62" t="s">
        <v>164</v>
      </c>
      <c r="C66" s="19">
        <f t="shared" si="16"/>
        <v>6247.3</v>
      </c>
      <c r="D66" s="20">
        <f t="shared" si="16"/>
        <v>6244.3</v>
      </c>
      <c r="E66" s="20">
        <f t="shared" si="16"/>
        <v>4213</v>
      </c>
      <c r="F66" s="22">
        <f t="shared" si="16"/>
        <v>3</v>
      </c>
      <c r="G66" s="23">
        <f t="shared" si="17"/>
        <v>1619.7</v>
      </c>
      <c r="H66" s="20">
        <v>1619.7</v>
      </c>
      <c r="I66" s="20">
        <v>919</v>
      </c>
      <c r="J66" s="26"/>
      <c r="K66" s="24"/>
      <c r="L66" s="25"/>
      <c r="M66" s="25"/>
      <c r="N66" s="28"/>
      <c r="O66" s="19">
        <f>P66+R66</f>
        <v>4427.6</v>
      </c>
      <c r="P66" s="20">
        <v>4427.6</v>
      </c>
      <c r="Q66" s="20">
        <v>3294</v>
      </c>
      <c r="R66" s="22"/>
      <c r="S66" s="19">
        <f>+T66+V66</f>
        <v>200</v>
      </c>
      <c r="T66" s="20">
        <v>197</v>
      </c>
      <c r="U66" s="20"/>
      <c r="V66" s="22">
        <v>3</v>
      </c>
    </row>
    <row r="67" spans="1:22" ht="12.75">
      <c r="A67" s="233">
        <f t="shared" si="2"/>
        <v>60</v>
      </c>
      <c r="B67" s="62" t="s">
        <v>341</v>
      </c>
      <c r="C67" s="19">
        <f t="shared" si="16"/>
        <v>253.1</v>
      </c>
      <c r="D67" s="20">
        <f t="shared" si="16"/>
        <v>250.1</v>
      </c>
      <c r="E67" s="20">
        <f t="shared" si="16"/>
        <v>139.7</v>
      </c>
      <c r="F67" s="22">
        <f t="shared" si="16"/>
        <v>3</v>
      </c>
      <c r="G67" s="23">
        <f t="shared" si="17"/>
        <v>220.1</v>
      </c>
      <c r="H67" s="20">
        <v>220.1</v>
      </c>
      <c r="I67" s="20">
        <v>139.7</v>
      </c>
      <c r="J67" s="21"/>
      <c r="K67" s="19"/>
      <c r="L67" s="20"/>
      <c r="M67" s="20"/>
      <c r="N67" s="22"/>
      <c r="O67" s="19"/>
      <c r="P67" s="20"/>
      <c r="Q67" s="20"/>
      <c r="R67" s="22"/>
      <c r="S67" s="19">
        <f>+T67+V67</f>
        <v>33</v>
      </c>
      <c r="T67" s="20">
        <v>30</v>
      </c>
      <c r="U67" s="20"/>
      <c r="V67" s="22">
        <v>3</v>
      </c>
    </row>
    <row r="68" spans="1:22" ht="12.75">
      <c r="A68" s="233">
        <v>61</v>
      </c>
      <c r="B68" s="62" t="s">
        <v>290</v>
      </c>
      <c r="C68" s="19">
        <f t="shared" si="16"/>
        <v>3731.1000000000004</v>
      </c>
      <c r="D68" s="20">
        <f t="shared" si="16"/>
        <v>3715.7</v>
      </c>
      <c r="E68" s="20">
        <f t="shared" si="16"/>
        <v>2571.1</v>
      </c>
      <c r="F68" s="22">
        <f t="shared" si="16"/>
        <v>15.4</v>
      </c>
      <c r="G68" s="23">
        <f t="shared" si="17"/>
        <v>831.2</v>
      </c>
      <c r="H68" s="20">
        <v>831.2</v>
      </c>
      <c r="I68" s="20">
        <v>490.5</v>
      </c>
      <c r="J68" s="26"/>
      <c r="K68" s="24"/>
      <c r="L68" s="25"/>
      <c r="M68" s="25"/>
      <c r="N68" s="28"/>
      <c r="O68" s="19">
        <f>P68+R68</f>
        <v>2822.9</v>
      </c>
      <c r="P68" s="20">
        <v>2807.5</v>
      </c>
      <c r="Q68" s="20">
        <v>2080.6</v>
      </c>
      <c r="R68" s="22">
        <v>15.4</v>
      </c>
      <c r="S68" s="19">
        <f t="shared" si="14"/>
        <v>77</v>
      </c>
      <c r="T68" s="20">
        <v>77</v>
      </c>
      <c r="U68" s="20"/>
      <c r="V68" s="22"/>
    </row>
    <row r="69" spans="1:22" ht="12.75">
      <c r="A69" s="233">
        <f t="shared" si="2"/>
        <v>62</v>
      </c>
      <c r="B69" s="62" t="s">
        <v>170</v>
      </c>
      <c r="C69" s="19">
        <f t="shared" si="16"/>
        <v>2246.8</v>
      </c>
      <c r="D69" s="20">
        <f t="shared" si="16"/>
        <v>2246.8</v>
      </c>
      <c r="E69" s="20">
        <f t="shared" si="16"/>
        <v>1500</v>
      </c>
      <c r="F69" s="22"/>
      <c r="G69" s="23">
        <f t="shared" si="17"/>
        <v>693.1</v>
      </c>
      <c r="H69" s="20">
        <v>693.1</v>
      </c>
      <c r="I69" s="20">
        <v>372.7</v>
      </c>
      <c r="J69" s="26"/>
      <c r="K69" s="24"/>
      <c r="L69" s="25"/>
      <c r="M69" s="25"/>
      <c r="N69" s="28"/>
      <c r="O69" s="19">
        <f t="shared" si="13"/>
        <v>1516.7</v>
      </c>
      <c r="P69" s="20">
        <v>1516.7</v>
      </c>
      <c r="Q69" s="20">
        <v>1127.3</v>
      </c>
      <c r="R69" s="22"/>
      <c r="S69" s="19">
        <f t="shared" si="14"/>
        <v>37</v>
      </c>
      <c r="T69" s="20">
        <v>37</v>
      </c>
      <c r="U69" s="20"/>
      <c r="V69" s="22"/>
    </row>
    <row r="70" spans="1:22" ht="12.75">
      <c r="A70" s="233">
        <f t="shared" si="2"/>
        <v>63</v>
      </c>
      <c r="B70" s="83" t="s">
        <v>291</v>
      </c>
      <c r="C70" s="19">
        <f aca="true" t="shared" si="18" ref="C70:E71">G70+K70+O70+S70</f>
        <v>103.9</v>
      </c>
      <c r="D70" s="20">
        <f t="shared" si="18"/>
        <v>103.9</v>
      </c>
      <c r="E70" s="20">
        <f t="shared" si="18"/>
        <v>73.6</v>
      </c>
      <c r="F70" s="22"/>
      <c r="G70" s="23">
        <f>H70+J70</f>
        <v>94.5</v>
      </c>
      <c r="H70" s="20">
        <v>94.5</v>
      </c>
      <c r="I70" s="20">
        <v>68.8</v>
      </c>
      <c r="J70" s="21"/>
      <c r="K70" s="19"/>
      <c r="L70" s="20"/>
      <c r="M70" s="20"/>
      <c r="N70" s="22"/>
      <c r="O70" s="19"/>
      <c r="P70" s="20"/>
      <c r="Q70" s="20"/>
      <c r="R70" s="22"/>
      <c r="S70" s="19">
        <f t="shared" si="14"/>
        <v>9.4</v>
      </c>
      <c r="T70" s="20">
        <v>9.4</v>
      </c>
      <c r="U70" s="20">
        <v>4.8</v>
      </c>
      <c r="V70" s="22"/>
    </row>
    <row r="71" spans="1:22" ht="12.75">
      <c r="A71" s="233">
        <f t="shared" si="2"/>
        <v>64</v>
      </c>
      <c r="B71" s="62" t="s">
        <v>292</v>
      </c>
      <c r="C71" s="19">
        <f t="shared" si="18"/>
        <v>1511.8</v>
      </c>
      <c r="D71" s="20">
        <f t="shared" si="18"/>
        <v>1511.8</v>
      </c>
      <c r="E71" s="20">
        <f t="shared" si="18"/>
        <v>1051.1</v>
      </c>
      <c r="F71" s="22"/>
      <c r="G71" s="23">
        <f>H71+J71</f>
        <v>434.3</v>
      </c>
      <c r="H71" s="20">
        <v>434.3</v>
      </c>
      <c r="I71" s="20">
        <v>290.6</v>
      </c>
      <c r="J71" s="21"/>
      <c r="K71" s="24"/>
      <c r="L71" s="25"/>
      <c r="M71" s="25"/>
      <c r="N71" s="28"/>
      <c r="O71" s="19">
        <f t="shared" si="13"/>
        <v>1018.5</v>
      </c>
      <c r="P71" s="20">
        <v>1018.5</v>
      </c>
      <c r="Q71" s="20">
        <v>760.5</v>
      </c>
      <c r="R71" s="22"/>
      <c r="S71" s="19">
        <f t="shared" si="14"/>
        <v>59</v>
      </c>
      <c r="T71" s="20">
        <v>59</v>
      </c>
      <c r="U71" s="20"/>
      <c r="V71" s="22"/>
    </row>
    <row r="72" spans="1:22" ht="12.75">
      <c r="A72" s="233">
        <f t="shared" si="2"/>
        <v>65</v>
      </c>
      <c r="B72" s="62" t="s">
        <v>176</v>
      </c>
      <c r="C72" s="19">
        <f aca="true" t="shared" si="19" ref="C72:E75">+G72+K72+O72+S72</f>
        <v>1808.6</v>
      </c>
      <c r="D72" s="20">
        <f t="shared" si="19"/>
        <v>1808.6</v>
      </c>
      <c r="E72" s="20">
        <f t="shared" si="19"/>
        <v>1210.4</v>
      </c>
      <c r="F72" s="22"/>
      <c r="G72" s="23">
        <f>+H72</f>
        <v>605.6</v>
      </c>
      <c r="H72" s="20">
        <v>605.6</v>
      </c>
      <c r="I72" s="20">
        <v>342.5</v>
      </c>
      <c r="J72" s="26"/>
      <c r="K72" s="24"/>
      <c r="L72" s="25"/>
      <c r="M72" s="25"/>
      <c r="N72" s="28"/>
      <c r="O72" s="19">
        <f t="shared" si="13"/>
        <v>1165</v>
      </c>
      <c r="P72" s="20">
        <v>1165</v>
      </c>
      <c r="Q72" s="20">
        <v>867.9</v>
      </c>
      <c r="R72" s="22"/>
      <c r="S72" s="19">
        <f t="shared" si="14"/>
        <v>38</v>
      </c>
      <c r="T72" s="20">
        <v>38</v>
      </c>
      <c r="U72" s="20"/>
      <c r="V72" s="22"/>
    </row>
    <row r="73" spans="1:22" ht="12.75">
      <c r="A73" s="233">
        <f t="shared" si="2"/>
        <v>66</v>
      </c>
      <c r="B73" s="62" t="s">
        <v>342</v>
      </c>
      <c r="C73" s="19">
        <f t="shared" si="19"/>
        <v>419.6</v>
      </c>
      <c r="D73" s="20">
        <f t="shared" si="19"/>
        <v>419.6</v>
      </c>
      <c r="E73" s="20">
        <f t="shared" si="19"/>
        <v>240.1</v>
      </c>
      <c r="F73" s="22"/>
      <c r="G73" s="23">
        <f>+H73</f>
        <v>258.2</v>
      </c>
      <c r="H73" s="20">
        <v>258.2</v>
      </c>
      <c r="I73" s="20">
        <v>137</v>
      </c>
      <c r="J73" s="21"/>
      <c r="K73" s="19"/>
      <c r="L73" s="20"/>
      <c r="M73" s="20"/>
      <c r="N73" s="22"/>
      <c r="O73" s="19">
        <f t="shared" si="13"/>
        <v>141.4</v>
      </c>
      <c r="P73" s="20">
        <v>141.4</v>
      </c>
      <c r="Q73" s="20">
        <v>103.1</v>
      </c>
      <c r="R73" s="22"/>
      <c r="S73" s="19">
        <f t="shared" si="14"/>
        <v>20</v>
      </c>
      <c r="T73" s="20">
        <v>20</v>
      </c>
      <c r="U73" s="20"/>
      <c r="V73" s="22"/>
    </row>
    <row r="74" spans="1:22" ht="12.75">
      <c r="A74" s="233">
        <f t="shared" si="2"/>
        <v>67</v>
      </c>
      <c r="B74" s="62" t="s">
        <v>343</v>
      </c>
      <c r="C74" s="19">
        <f t="shared" si="19"/>
        <v>94.1</v>
      </c>
      <c r="D74" s="20">
        <f t="shared" si="19"/>
        <v>94.1</v>
      </c>
      <c r="E74" s="20">
        <f t="shared" si="19"/>
        <v>67.8</v>
      </c>
      <c r="F74" s="22"/>
      <c r="G74" s="23">
        <f>+H74</f>
        <v>36.2</v>
      </c>
      <c r="H74" s="20">
        <v>36.2</v>
      </c>
      <c r="I74" s="20">
        <v>24.4</v>
      </c>
      <c r="J74" s="21"/>
      <c r="K74" s="19"/>
      <c r="L74" s="20"/>
      <c r="M74" s="20"/>
      <c r="N74" s="22"/>
      <c r="O74" s="19">
        <f t="shared" si="13"/>
        <v>57.9</v>
      </c>
      <c r="P74" s="20">
        <v>57.9</v>
      </c>
      <c r="Q74" s="20">
        <v>43.4</v>
      </c>
      <c r="R74" s="22"/>
      <c r="S74" s="19"/>
      <c r="T74" s="20"/>
      <c r="U74" s="20"/>
      <c r="V74" s="22"/>
    </row>
    <row r="75" spans="1:22" ht="12.75">
      <c r="A75" s="233">
        <f aca="true" t="shared" si="20" ref="A75:A142">+A74+1</f>
        <v>68</v>
      </c>
      <c r="B75" s="83" t="s">
        <v>344</v>
      </c>
      <c r="C75" s="19">
        <f t="shared" si="19"/>
        <v>105.4</v>
      </c>
      <c r="D75" s="20">
        <f t="shared" si="19"/>
        <v>105.4</v>
      </c>
      <c r="E75" s="20">
        <f t="shared" si="19"/>
        <v>70.1</v>
      </c>
      <c r="F75" s="22"/>
      <c r="G75" s="23">
        <f>+H75</f>
        <v>99.4</v>
      </c>
      <c r="H75" s="20">
        <v>99.4</v>
      </c>
      <c r="I75" s="20">
        <v>67.1</v>
      </c>
      <c r="J75" s="21"/>
      <c r="K75" s="19"/>
      <c r="L75" s="20"/>
      <c r="M75" s="20"/>
      <c r="N75" s="22"/>
      <c r="O75" s="19"/>
      <c r="P75" s="20"/>
      <c r="Q75" s="20"/>
      <c r="R75" s="22"/>
      <c r="S75" s="19">
        <f t="shared" si="14"/>
        <v>6</v>
      </c>
      <c r="T75" s="20">
        <v>6</v>
      </c>
      <c r="U75" s="20">
        <v>3</v>
      </c>
      <c r="V75" s="22"/>
    </row>
    <row r="76" spans="1:22" ht="12.75">
      <c r="A76" s="233">
        <f t="shared" si="20"/>
        <v>69</v>
      </c>
      <c r="B76" s="62" t="s">
        <v>183</v>
      </c>
      <c r="C76" s="19">
        <f aca="true" t="shared" si="21" ref="C76:F150">G76+K76+O76+S76</f>
        <v>1826.2</v>
      </c>
      <c r="D76" s="20">
        <f>H76+L76+P76+T76</f>
        <v>1826.2</v>
      </c>
      <c r="E76" s="20">
        <f>I76+M76+Q76+U76</f>
        <v>1190</v>
      </c>
      <c r="F76" s="22"/>
      <c r="G76" s="23">
        <f>H76+J76</f>
        <v>584.3</v>
      </c>
      <c r="H76" s="20">
        <v>584.3</v>
      </c>
      <c r="I76" s="20">
        <v>313.3</v>
      </c>
      <c r="J76" s="21"/>
      <c r="K76" s="24"/>
      <c r="L76" s="25"/>
      <c r="M76" s="25"/>
      <c r="N76" s="28"/>
      <c r="O76" s="19">
        <f t="shared" si="13"/>
        <v>1176</v>
      </c>
      <c r="P76" s="20">
        <v>1176</v>
      </c>
      <c r="Q76" s="20">
        <v>876.7</v>
      </c>
      <c r="R76" s="22"/>
      <c r="S76" s="19">
        <f t="shared" si="14"/>
        <v>65.9</v>
      </c>
      <c r="T76" s="20">
        <v>65.9</v>
      </c>
      <c r="U76" s="20"/>
      <c r="V76" s="22"/>
    </row>
    <row r="77" spans="1:22" ht="12.75">
      <c r="A77" s="233">
        <f t="shared" si="20"/>
        <v>70</v>
      </c>
      <c r="B77" s="83" t="s">
        <v>345</v>
      </c>
      <c r="C77" s="19">
        <f t="shared" si="21"/>
        <v>120.1</v>
      </c>
      <c r="D77" s="20">
        <f>H77+L77+P77+T77</f>
        <v>120.1</v>
      </c>
      <c r="E77" s="20">
        <f>I77+M77+Q77+U77</f>
        <v>89.1</v>
      </c>
      <c r="F77" s="22"/>
      <c r="G77" s="23">
        <f>H77+J77</f>
        <v>111.5</v>
      </c>
      <c r="H77" s="20">
        <v>111.5</v>
      </c>
      <c r="I77" s="20">
        <v>85.1</v>
      </c>
      <c r="J77" s="21"/>
      <c r="K77" s="19"/>
      <c r="L77" s="20"/>
      <c r="M77" s="20"/>
      <c r="N77" s="22"/>
      <c r="O77" s="19"/>
      <c r="P77" s="20"/>
      <c r="Q77" s="20"/>
      <c r="R77" s="22"/>
      <c r="S77" s="19">
        <f t="shared" si="14"/>
        <v>8.6</v>
      </c>
      <c r="T77" s="20">
        <v>8.6</v>
      </c>
      <c r="U77" s="20">
        <v>4</v>
      </c>
      <c r="V77" s="22"/>
    </row>
    <row r="78" spans="1:22" ht="12.75">
      <c r="A78" s="233">
        <f t="shared" si="20"/>
        <v>71</v>
      </c>
      <c r="B78" s="62" t="s">
        <v>297</v>
      </c>
      <c r="C78" s="19">
        <f aca="true" t="shared" si="22" ref="C78:F86">+G78+K78+O78+S78</f>
        <v>2261.1</v>
      </c>
      <c r="D78" s="20">
        <f t="shared" si="22"/>
        <v>2261.1</v>
      </c>
      <c r="E78" s="20">
        <f t="shared" si="22"/>
        <v>1448.4</v>
      </c>
      <c r="F78" s="22"/>
      <c r="G78" s="23">
        <f aca="true" t="shared" si="23" ref="G78:G86">+H78</f>
        <v>686.1</v>
      </c>
      <c r="H78" s="20">
        <v>686.1</v>
      </c>
      <c r="I78" s="20">
        <v>364.2</v>
      </c>
      <c r="J78" s="26"/>
      <c r="K78" s="24"/>
      <c r="L78" s="25"/>
      <c r="M78" s="25"/>
      <c r="N78" s="28"/>
      <c r="O78" s="19">
        <f t="shared" si="13"/>
        <v>1455.6</v>
      </c>
      <c r="P78" s="20">
        <v>1455.6</v>
      </c>
      <c r="Q78" s="20">
        <v>1084.2</v>
      </c>
      <c r="R78" s="28"/>
      <c r="S78" s="19">
        <f>+T78</f>
        <v>119.4</v>
      </c>
      <c r="T78" s="20">
        <v>119.4</v>
      </c>
      <c r="U78" s="20"/>
      <c r="V78" s="22"/>
    </row>
    <row r="79" spans="1:22" ht="12.75">
      <c r="A79" s="233">
        <f t="shared" si="20"/>
        <v>72</v>
      </c>
      <c r="B79" s="62" t="s">
        <v>298</v>
      </c>
      <c r="C79" s="19">
        <f t="shared" si="22"/>
        <v>672.5</v>
      </c>
      <c r="D79" s="20">
        <f t="shared" si="22"/>
        <v>672.5</v>
      </c>
      <c r="E79" s="20">
        <f t="shared" si="22"/>
        <v>409.90000000000003</v>
      </c>
      <c r="F79" s="22"/>
      <c r="G79" s="23">
        <f t="shared" si="23"/>
        <v>250.9</v>
      </c>
      <c r="H79" s="20">
        <v>250.9</v>
      </c>
      <c r="I79" s="20">
        <v>113.4</v>
      </c>
      <c r="J79" s="21"/>
      <c r="K79" s="19">
        <f>L79+N79</f>
        <v>95.1</v>
      </c>
      <c r="L79" s="20">
        <v>95.1</v>
      </c>
      <c r="M79" s="20">
        <v>51.2</v>
      </c>
      <c r="N79" s="22"/>
      <c r="O79" s="19">
        <f t="shared" si="13"/>
        <v>326.5</v>
      </c>
      <c r="P79" s="20">
        <v>326.5</v>
      </c>
      <c r="Q79" s="20">
        <v>245.3</v>
      </c>
      <c r="R79" s="22"/>
      <c r="S79" s="19"/>
      <c r="T79" s="20"/>
      <c r="U79" s="20"/>
      <c r="V79" s="22"/>
    </row>
    <row r="80" spans="1:22" ht="12.75">
      <c r="A80" s="233">
        <v>73</v>
      </c>
      <c r="B80" s="62" t="s">
        <v>312</v>
      </c>
      <c r="C80" s="19">
        <f t="shared" si="22"/>
        <v>1290.2</v>
      </c>
      <c r="D80" s="20">
        <f t="shared" si="22"/>
        <v>1288.7</v>
      </c>
      <c r="E80" s="20">
        <f t="shared" si="22"/>
        <v>938.6999999999999</v>
      </c>
      <c r="F80" s="20">
        <f t="shared" si="22"/>
        <v>1.5</v>
      </c>
      <c r="G80" s="23">
        <f t="shared" si="23"/>
        <v>1164.7</v>
      </c>
      <c r="H80" s="20">
        <v>1164.7</v>
      </c>
      <c r="I80" s="20">
        <v>876.9</v>
      </c>
      <c r="J80" s="26"/>
      <c r="K80" s="24"/>
      <c r="L80" s="25"/>
      <c r="M80" s="25"/>
      <c r="N80" s="28"/>
      <c r="O80" s="19">
        <f t="shared" si="13"/>
        <v>15.5</v>
      </c>
      <c r="P80" s="20">
        <v>15.5</v>
      </c>
      <c r="Q80" s="20">
        <v>11.8</v>
      </c>
      <c r="R80" s="22"/>
      <c r="S80" s="19">
        <f>+T80+V80</f>
        <v>110</v>
      </c>
      <c r="T80" s="20">
        <v>108.5</v>
      </c>
      <c r="U80" s="20">
        <v>50</v>
      </c>
      <c r="V80" s="22">
        <v>1.5</v>
      </c>
    </row>
    <row r="81" spans="1:22" ht="12.75">
      <c r="A81" s="233">
        <f t="shared" si="20"/>
        <v>74</v>
      </c>
      <c r="B81" s="62" t="s">
        <v>299</v>
      </c>
      <c r="C81" s="19">
        <f t="shared" si="22"/>
        <v>373.7</v>
      </c>
      <c r="D81" s="20">
        <f t="shared" si="22"/>
        <v>373.7</v>
      </c>
      <c r="E81" s="20">
        <f t="shared" si="22"/>
        <v>262.4</v>
      </c>
      <c r="F81" s="22"/>
      <c r="G81" s="23">
        <f t="shared" si="23"/>
        <v>308</v>
      </c>
      <c r="H81" s="20">
        <v>308</v>
      </c>
      <c r="I81" s="20">
        <v>238.1</v>
      </c>
      <c r="J81" s="26"/>
      <c r="K81" s="24"/>
      <c r="L81" s="25"/>
      <c r="M81" s="25"/>
      <c r="N81" s="28"/>
      <c r="O81" s="19"/>
      <c r="P81" s="20"/>
      <c r="Q81" s="20"/>
      <c r="R81" s="22"/>
      <c r="S81" s="19">
        <f aca="true" t="shared" si="24" ref="S81:S87">T81+V81</f>
        <v>65.7</v>
      </c>
      <c r="T81" s="20">
        <v>65.7</v>
      </c>
      <c r="U81" s="20">
        <v>24.3</v>
      </c>
      <c r="V81" s="22"/>
    </row>
    <row r="82" spans="1:22" ht="12.75">
      <c r="A82" s="233">
        <f t="shared" si="20"/>
        <v>75</v>
      </c>
      <c r="B82" s="83" t="s">
        <v>195</v>
      </c>
      <c r="C82" s="19">
        <f t="shared" si="22"/>
        <v>249.4</v>
      </c>
      <c r="D82" s="20">
        <f t="shared" si="22"/>
        <v>249.4</v>
      </c>
      <c r="E82" s="20">
        <f t="shared" si="22"/>
        <v>156.7</v>
      </c>
      <c r="F82" s="22"/>
      <c r="G82" s="23">
        <f t="shared" si="23"/>
        <v>214.4</v>
      </c>
      <c r="H82" s="20">
        <v>214.4</v>
      </c>
      <c r="I82" s="20">
        <v>156.7</v>
      </c>
      <c r="J82" s="26"/>
      <c r="K82" s="24"/>
      <c r="L82" s="25"/>
      <c r="M82" s="25"/>
      <c r="N82" s="28"/>
      <c r="O82" s="19"/>
      <c r="P82" s="20"/>
      <c r="Q82" s="20"/>
      <c r="R82" s="22"/>
      <c r="S82" s="19">
        <f t="shared" si="24"/>
        <v>35</v>
      </c>
      <c r="T82" s="20">
        <v>35</v>
      </c>
      <c r="U82" s="20"/>
      <c r="V82" s="22"/>
    </row>
    <row r="83" spans="1:22" ht="12.75">
      <c r="A83" s="233">
        <v>76</v>
      </c>
      <c r="B83" s="286" t="s">
        <v>586</v>
      </c>
      <c r="C83" s="30">
        <f t="shared" si="22"/>
        <v>5</v>
      </c>
      <c r="D83" s="31">
        <f t="shared" si="22"/>
        <v>5</v>
      </c>
      <c r="E83" s="31"/>
      <c r="F83" s="71"/>
      <c r="G83" s="61">
        <f t="shared" si="23"/>
        <v>5</v>
      </c>
      <c r="H83" s="31">
        <v>5</v>
      </c>
      <c r="I83" s="20"/>
      <c r="J83" s="26"/>
      <c r="K83" s="24"/>
      <c r="L83" s="25"/>
      <c r="M83" s="25"/>
      <c r="N83" s="28"/>
      <c r="O83" s="19"/>
      <c r="P83" s="20"/>
      <c r="Q83" s="20"/>
      <c r="R83" s="22"/>
      <c r="S83" s="19"/>
      <c r="T83" s="20"/>
      <c r="U83" s="20"/>
      <c r="V83" s="22"/>
    </row>
    <row r="84" spans="1:22" ht="12.75">
      <c r="A84" s="233">
        <v>77</v>
      </c>
      <c r="B84" s="83" t="s">
        <v>346</v>
      </c>
      <c r="C84" s="19">
        <f t="shared" si="22"/>
        <v>241.7</v>
      </c>
      <c r="D84" s="20">
        <f t="shared" si="22"/>
        <v>241.7</v>
      </c>
      <c r="E84" s="20">
        <f t="shared" si="22"/>
        <v>179.4</v>
      </c>
      <c r="F84" s="22"/>
      <c r="G84" s="23">
        <f t="shared" si="23"/>
        <v>91.7</v>
      </c>
      <c r="H84" s="20">
        <v>91.7</v>
      </c>
      <c r="I84" s="20">
        <v>66.4</v>
      </c>
      <c r="J84" s="26"/>
      <c r="K84" s="24"/>
      <c r="L84" s="25"/>
      <c r="M84" s="25"/>
      <c r="N84" s="28"/>
      <c r="O84" s="19">
        <f t="shared" si="13"/>
        <v>148</v>
      </c>
      <c r="P84" s="20">
        <v>148</v>
      </c>
      <c r="Q84" s="20">
        <v>113</v>
      </c>
      <c r="R84" s="22"/>
      <c r="S84" s="19">
        <f t="shared" si="24"/>
        <v>2</v>
      </c>
      <c r="T84" s="20">
        <v>2</v>
      </c>
      <c r="U84" s="20"/>
      <c r="V84" s="22"/>
    </row>
    <row r="85" spans="1:22" ht="12.75">
      <c r="A85" s="233">
        <f t="shared" si="20"/>
        <v>78</v>
      </c>
      <c r="B85" s="62" t="s">
        <v>300</v>
      </c>
      <c r="C85" s="19">
        <f t="shared" si="22"/>
        <v>642.4</v>
      </c>
      <c r="D85" s="20">
        <f t="shared" si="22"/>
        <v>642.4</v>
      </c>
      <c r="E85" s="20">
        <f t="shared" si="22"/>
        <v>399.29999999999995</v>
      </c>
      <c r="F85" s="22"/>
      <c r="G85" s="23">
        <f t="shared" si="23"/>
        <v>460.8</v>
      </c>
      <c r="H85" s="20">
        <v>460.8</v>
      </c>
      <c r="I85" s="20">
        <v>285.9</v>
      </c>
      <c r="J85" s="26"/>
      <c r="K85" s="24"/>
      <c r="L85" s="25"/>
      <c r="M85" s="25"/>
      <c r="N85" s="28"/>
      <c r="O85" s="19">
        <f t="shared" si="13"/>
        <v>147.2</v>
      </c>
      <c r="P85" s="20">
        <v>147.2</v>
      </c>
      <c r="Q85" s="20">
        <v>107.4</v>
      </c>
      <c r="R85" s="22"/>
      <c r="S85" s="19">
        <f t="shared" si="24"/>
        <v>34.4</v>
      </c>
      <c r="T85" s="20">
        <v>34.4</v>
      </c>
      <c r="U85" s="20">
        <v>6</v>
      </c>
      <c r="V85" s="22"/>
    </row>
    <row r="86" spans="1:22" ht="12.75">
      <c r="A86" s="233">
        <v>79</v>
      </c>
      <c r="B86" s="62" t="s">
        <v>301</v>
      </c>
      <c r="C86" s="19">
        <f t="shared" si="22"/>
        <v>173.8</v>
      </c>
      <c r="D86" s="19">
        <f t="shared" si="22"/>
        <v>173.8</v>
      </c>
      <c r="E86" s="19">
        <f t="shared" si="22"/>
        <v>116.1</v>
      </c>
      <c r="F86" s="22"/>
      <c r="G86" s="23">
        <f t="shared" si="23"/>
        <v>92.6</v>
      </c>
      <c r="H86" s="20">
        <v>92.6</v>
      </c>
      <c r="I86" s="20">
        <v>61.9</v>
      </c>
      <c r="J86" s="26"/>
      <c r="K86" s="24"/>
      <c r="L86" s="25"/>
      <c r="M86" s="25"/>
      <c r="N86" s="28"/>
      <c r="O86" s="19">
        <f t="shared" si="13"/>
        <v>74.4</v>
      </c>
      <c r="P86" s="20">
        <v>74.4</v>
      </c>
      <c r="Q86" s="20">
        <v>54.2</v>
      </c>
      <c r="R86" s="22"/>
      <c r="S86" s="19">
        <f t="shared" si="24"/>
        <v>6.8</v>
      </c>
      <c r="T86" s="20">
        <v>6.8</v>
      </c>
      <c r="U86" s="20"/>
      <c r="V86" s="22"/>
    </row>
    <row r="87" spans="1:22" ht="12.75">
      <c r="A87" s="233">
        <v>80</v>
      </c>
      <c r="B87" s="62" t="s">
        <v>136</v>
      </c>
      <c r="C87" s="19">
        <f t="shared" si="21"/>
        <v>1032.8</v>
      </c>
      <c r="D87" s="20">
        <f t="shared" si="21"/>
        <v>1030.3</v>
      </c>
      <c r="E87" s="20">
        <f t="shared" si="21"/>
        <v>689.5</v>
      </c>
      <c r="F87" s="22">
        <f>+J87+N87+R87+V87</f>
        <v>2.5</v>
      </c>
      <c r="G87" s="23">
        <f aca="true" t="shared" si="25" ref="G87:G157">H87+J87</f>
        <v>982.8</v>
      </c>
      <c r="H87" s="20">
        <v>982.8</v>
      </c>
      <c r="I87" s="20">
        <v>682</v>
      </c>
      <c r="J87" s="21"/>
      <c r="K87" s="24"/>
      <c r="L87" s="25"/>
      <c r="M87" s="25"/>
      <c r="N87" s="28"/>
      <c r="O87" s="19"/>
      <c r="P87" s="20"/>
      <c r="Q87" s="20"/>
      <c r="R87" s="22"/>
      <c r="S87" s="19">
        <f t="shared" si="24"/>
        <v>50</v>
      </c>
      <c r="T87" s="20">
        <v>47.5</v>
      </c>
      <c r="U87" s="20">
        <v>7.5</v>
      </c>
      <c r="V87" s="22">
        <v>2.5</v>
      </c>
    </row>
    <row r="88" spans="1:22" ht="12.75">
      <c r="A88" s="233">
        <v>81</v>
      </c>
      <c r="B88" s="60" t="s">
        <v>347</v>
      </c>
      <c r="C88" s="30">
        <f t="shared" si="21"/>
        <v>50</v>
      </c>
      <c r="D88" s="31">
        <f t="shared" si="21"/>
        <v>50</v>
      </c>
      <c r="E88" s="31"/>
      <c r="F88" s="22"/>
      <c r="G88" s="61">
        <f t="shared" si="25"/>
        <v>50</v>
      </c>
      <c r="H88" s="31">
        <v>50</v>
      </c>
      <c r="I88" s="20"/>
      <c r="J88" s="21"/>
      <c r="K88" s="24"/>
      <c r="L88" s="25"/>
      <c r="M88" s="25"/>
      <c r="N88" s="28"/>
      <c r="O88" s="19"/>
      <c r="P88" s="20"/>
      <c r="Q88" s="20"/>
      <c r="R88" s="22"/>
      <c r="S88" s="19"/>
      <c r="T88" s="20"/>
      <c r="U88" s="20"/>
      <c r="V88" s="22"/>
    </row>
    <row r="89" spans="1:22" ht="12.75">
      <c r="A89" s="233">
        <v>82</v>
      </c>
      <c r="B89" s="62" t="s">
        <v>139</v>
      </c>
      <c r="C89" s="19">
        <f t="shared" si="21"/>
        <v>21.8</v>
      </c>
      <c r="D89" s="20">
        <f t="shared" si="21"/>
        <v>21.8</v>
      </c>
      <c r="E89" s="20">
        <f t="shared" si="21"/>
        <v>6.7</v>
      </c>
      <c r="F89" s="22"/>
      <c r="G89" s="23">
        <f t="shared" si="25"/>
        <v>21.8</v>
      </c>
      <c r="H89" s="20">
        <v>21.8</v>
      </c>
      <c r="I89" s="20">
        <v>6.7</v>
      </c>
      <c r="J89" s="47"/>
      <c r="K89" s="24"/>
      <c r="L89" s="25"/>
      <c r="M89" s="25"/>
      <c r="N89" s="28"/>
      <c r="O89" s="19"/>
      <c r="P89" s="20"/>
      <c r="Q89" s="20"/>
      <c r="R89" s="22"/>
      <c r="S89" s="19"/>
      <c r="T89" s="20"/>
      <c r="U89" s="20"/>
      <c r="V89" s="22"/>
    </row>
    <row r="90" spans="1:22" ht="12.75">
      <c r="A90" s="233">
        <f t="shared" si="20"/>
        <v>83</v>
      </c>
      <c r="B90" s="62" t="s">
        <v>140</v>
      </c>
      <c r="C90" s="19">
        <f t="shared" si="21"/>
        <v>69.2</v>
      </c>
      <c r="D90" s="20">
        <f t="shared" si="21"/>
        <v>69.2</v>
      </c>
      <c r="E90" s="20">
        <f t="shared" si="21"/>
        <v>39</v>
      </c>
      <c r="F90" s="22"/>
      <c r="G90" s="23">
        <f t="shared" si="25"/>
        <v>69.2</v>
      </c>
      <c r="H90" s="20">
        <v>69.2</v>
      </c>
      <c r="I90" s="20">
        <v>39</v>
      </c>
      <c r="J90" s="47"/>
      <c r="K90" s="24"/>
      <c r="L90" s="25"/>
      <c r="M90" s="25"/>
      <c r="N90" s="28"/>
      <c r="O90" s="19"/>
      <c r="P90" s="20"/>
      <c r="Q90" s="20"/>
      <c r="R90" s="22"/>
      <c r="S90" s="19"/>
      <c r="T90" s="20"/>
      <c r="U90" s="20"/>
      <c r="V90" s="22"/>
    </row>
    <row r="91" spans="1:22" ht="12.75">
      <c r="A91" s="233">
        <f t="shared" si="20"/>
        <v>84</v>
      </c>
      <c r="B91" s="62" t="s">
        <v>141</v>
      </c>
      <c r="C91" s="19">
        <f t="shared" si="21"/>
        <v>57.7</v>
      </c>
      <c r="D91" s="20">
        <f t="shared" si="21"/>
        <v>27.7</v>
      </c>
      <c r="E91" s="20">
        <f t="shared" si="21"/>
        <v>12.6</v>
      </c>
      <c r="F91" s="22">
        <f>+J91+N91+R91+V91</f>
        <v>30</v>
      </c>
      <c r="G91" s="23">
        <f t="shared" si="25"/>
        <v>57.7</v>
      </c>
      <c r="H91" s="20">
        <v>27.7</v>
      </c>
      <c r="I91" s="20">
        <v>12.6</v>
      </c>
      <c r="J91" s="21">
        <v>30</v>
      </c>
      <c r="K91" s="24"/>
      <c r="L91" s="25"/>
      <c r="M91" s="25"/>
      <c r="N91" s="28"/>
      <c r="O91" s="19"/>
      <c r="P91" s="20"/>
      <c r="Q91" s="20"/>
      <c r="R91" s="22"/>
      <c r="S91" s="24"/>
      <c r="T91" s="31"/>
      <c r="U91" s="31"/>
      <c r="V91" s="71"/>
    </row>
    <row r="92" spans="1:22" ht="12.75">
      <c r="A92" s="233">
        <f t="shared" si="20"/>
        <v>85</v>
      </c>
      <c r="B92" s="62" t="s">
        <v>142</v>
      </c>
      <c r="C92" s="19">
        <f t="shared" si="21"/>
        <v>26</v>
      </c>
      <c r="D92" s="20">
        <f t="shared" si="21"/>
        <v>26</v>
      </c>
      <c r="E92" s="20">
        <f t="shared" si="21"/>
        <v>11.5</v>
      </c>
      <c r="F92" s="22"/>
      <c r="G92" s="23">
        <f t="shared" si="25"/>
        <v>26</v>
      </c>
      <c r="H92" s="20">
        <v>26</v>
      </c>
      <c r="I92" s="20">
        <v>11.5</v>
      </c>
      <c r="J92" s="47"/>
      <c r="K92" s="24"/>
      <c r="L92" s="25"/>
      <c r="M92" s="25"/>
      <c r="N92" s="28"/>
      <c r="O92" s="19"/>
      <c r="P92" s="20"/>
      <c r="Q92" s="20"/>
      <c r="R92" s="22"/>
      <c r="S92" s="24"/>
      <c r="T92" s="31"/>
      <c r="U92" s="31"/>
      <c r="V92" s="71"/>
    </row>
    <row r="93" spans="1:22" ht="12.75">
      <c r="A93" s="233">
        <f t="shared" si="20"/>
        <v>86</v>
      </c>
      <c r="B93" s="62" t="s">
        <v>143</v>
      </c>
      <c r="C93" s="19">
        <f t="shared" si="21"/>
        <v>9.7</v>
      </c>
      <c r="D93" s="20">
        <f t="shared" si="21"/>
        <v>9.7</v>
      </c>
      <c r="E93" s="20">
        <f t="shared" si="21"/>
        <v>6.2</v>
      </c>
      <c r="F93" s="22"/>
      <c r="G93" s="23">
        <f t="shared" si="25"/>
        <v>9.7</v>
      </c>
      <c r="H93" s="20">
        <v>9.7</v>
      </c>
      <c r="I93" s="20">
        <v>6.2</v>
      </c>
      <c r="J93" s="47"/>
      <c r="K93" s="24"/>
      <c r="L93" s="25"/>
      <c r="M93" s="25"/>
      <c r="N93" s="28"/>
      <c r="O93" s="19"/>
      <c r="P93" s="20"/>
      <c r="Q93" s="20"/>
      <c r="R93" s="22"/>
      <c r="S93" s="24"/>
      <c r="T93" s="31"/>
      <c r="U93" s="31"/>
      <c r="V93" s="71"/>
    </row>
    <row r="94" spans="1:22" ht="12.75">
      <c r="A94" s="233">
        <f t="shared" si="20"/>
        <v>87</v>
      </c>
      <c r="B94" s="62" t="s">
        <v>144</v>
      </c>
      <c r="C94" s="19">
        <f t="shared" si="21"/>
        <v>54.9</v>
      </c>
      <c r="D94" s="20">
        <f t="shared" si="21"/>
        <v>54.9</v>
      </c>
      <c r="E94" s="20">
        <f t="shared" si="21"/>
        <v>21.9</v>
      </c>
      <c r="F94" s="22"/>
      <c r="G94" s="23">
        <f t="shared" si="25"/>
        <v>54.9</v>
      </c>
      <c r="H94" s="20">
        <v>54.9</v>
      </c>
      <c r="I94" s="20">
        <v>21.9</v>
      </c>
      <c r="J94" s="47"/>
      <c r="K94" s="24"/>
      <c r="L94" s="25"/>
      <c r="M94" s="25"/>
      <c r="N94" s="28"/>
      <c r="O94" s="19"/>
      <c r="P94" s="20"/>
      <c r="Q94" s="20"/>
      <c r="R94" s="22"/>
      <c r="S94" s="24"/>
      <c r="T94" s="31"/>
      <c r="U94" s="31"/>
      <c r="V94" s="71"/>
    </row>
    <row r="95" spans="1:22" ht="12.75">
      <c r="A95" s="233">
        <v>88</v>
      </c>
      <c r="B95" s="62" t="s">
        <v>146</v>
      </c>
      <c r="C95" s="19">
        <f>G95+K95+O95+S95</f>
        <v>9.6</v>
      </c>
      <c r="D95" s="20">
        <f t="shared" si="21"/>
        <v>9.6</v>
      </c>
      <c r="E95" s="20">
        <f t="shared" si="21"/>
        <v>0</v>
      </c>
      <c r="F95" s="22"/>
      <c r="G95" s="23">
        <f>H95+J95</f>
        <v>9.6</v>
      </c>
      <c r="H95" s="20">
        <v>9.6</v>
      </c>
      <c r="I95" s="20"/>
      <c r="J95" s="47"/>
      <c r="K95" s="24"/>
      <c r="L95" s="25"/>
      <c r="M95" s="25"/>
      <c r="N95" s="28"/>
      <c r="O95" s="19"/>
      <c r="P95" s="20"/>
      <c r="Q95" s="20"/>
      <c r="R95" s="22"/>
      <c r="S95" s="24"/>
      <c r="T95" s="31"/>
      <c r="U95" s="31"/>
      <c r="V95" s="71"/>
    </row>
    <row r="96" spans="1:22" ht="13.5" thickBot="1">
      <c r="A96" s="234">
        <f t="shared" si="20"/>
        <v>89</v>
      </c>
      <c r="B96" s="72" t="s">
        <v>276</v>
      </c>
      <c r="C96" s="32">
        <f>G96+K96+O96+S96</f>
        <v>47</v>
      </c>
      <c r="D96" s="33">
        <f t="shared" si="21"/>
        <v>47</v>
      </c>
      <c r="E96" s="33">
        <f t="shared" si="21"/>
        <v>0</v>
      </c>
      <c r="F96" s="34"/>
      <c r="G96" s="35">
        <f>H96+J96</f>
        <v>47</v>
      </c>
      <c r="H96" s="33">
        <v>47</v>
      </c>
      <c r="I96" s="33"/>
      <c r="J96" s="73"/>
      <c r="K96" s="85"/>
      <c r="L96" s="86"/>
      <c r="M96" s="86"/>
      <c r="N96" s="36"/>
      <c r="O96" s="32"/>
      <c r="P96" s="33"/>
      <c r="Q96" s="33"/>
      <c r="R96" s="34"/>
      <c r="S96" s="85"/>
      <c r="T96" s="87"/>
      <c r="U96" s="87"/>
      <c r="V96" s="74"/>
    </row>
    <row r="97" spans="1:22" ht="48.75" customHeight="1" thickBot="1">
      <c r="A97" s="235">
        <f t="shared" si="20"/>
        <v>90</v>
      </c>
      <c r="B97" s="50" t="s">
        <v>348</v>
      </c>
      <c r="C97" s="38">
        <f>G97+K97+O97+S97</f>
        <v>4587.499999999999</v>
      </c>
      <c r="D97" s="39">
        <f t="shared" si="21"/>
        <v>4576.499999999999</v>
      </c>
      <c r="E97" s="39">
        <f t="shared" si="21"/>
        <v>2775.6</v>
      </c>
      <c r="F97" s="40">
        <f t="shared" si="21"/>
        <v>11</v>
      </c>
      <c r="G97" s="75">
        <f>G98+G106+G108+SUM(G111:G124)+G126+G129+G130</f>
        <v>4299.099999999999</v>
      </c>
      <c r="H97" s="75">
        <f>H98+H106+H108+SUM(H111:H124)+H126+H129+H130</f>
        <v>4299.099999999999</v>
      </c>
      <c r="I97" s="75">
        <f>I98+I106+I108+SUM(I111:I124)+I126+I129+I130</f>
        <v>2762.6</v>
      </c>
      <c r="J97" s="75"/>
      <c r="K97" s="88"/>
      <c r="L97" s="89"/>
      <c r="M97" s="89"/>
      <c r="N97" s="76"/>
      <c r="O97" s="88"/>
      <c r="P97" s="89"/>
      <c r="Q97" s="89"/>
      <c r="R97" s="76"/>
      <c r="S97" s="51">
        <f>S98+SUM(S106:S124)+S126+S129+S130</f>
        <v>288.4</v>
      </c>
      <c r="T97" s="39">
        <f>T98+SUM(T106:T124)+T126+T129+T130</f>
        <v>277.4</v>
      </c>
      <c r="U97" s="39">
        <f>U98+SUM(U106:U124)+U126+U129+U130</f>
        <v>13</v>
      </c>
      <c r="V97" s="52">
        <f>V98+SUM(V106:V124)+V126+V129+V130</f>
        <v>11</v>
      </c>
    </row>
    <row r="98" spans="1:22" ht="25.5" customHeight="1">
      <c r="A98" s="232">
        <f t="shared" si="20"/>
        <v>91</v>
      </c>
      <c r="B98" s="90" t="s">
        <v>349</v>
      </c>
      <c r="C98" s="57">
        <f t="shared" si="21"/>
        <v>100</v>
      </c>
      <c r="D98" s="44">
        <f t="shared" si="21"/>
        <v>100</v>
      </c>
      <c r="E98" s="44"/>
      <c r="F98" s="59"/>
      <c r="G98" s="46">
        <f>SUM(G99:G105)-G103</f>
        <v>100</v>
      </c>
      <c r="H98" s="44">
        <f>SUM(H99:H105)-H103</f>
        <v>100</v>
      </c>
      <c r="I98" s="44"/>
      <c r="J98" s="79"/>
      <c r="K98" s="80"/>
      <c r="L98" s="77"/>
      <c r="M98" s="77"/>
      <c r="N98" s="81"/>
      <c r="O98" s="80"/>
      <c r="P98" s="77"/>
      <c r="Q98" s="77"/>
      <c r="R98" s="81"/>
      <c r="S98" s="80"/>
      <c r="T98" s="77"/>
      <c r="U98" s="77"/>
      <c r="V98" s="81"/>
    </row>
    <row r="99" spans="1:22" ht="12.75">
      <c r="A99" s="233">
        <f t="shared" si="20"/>
        <v>92</v>
      </c>
      <c r="B99" s="60" t="s">
        <v>350</v>
      </c>
      <c r="C99" s="30">
        <f t="shared" si="21"/>
        <v>5</v>
      </c>
      <c r="D99" s="25">
        <f t="shared" si="21"/>
        <v>5</v>
      </c>
      <c r="E99" s="25"/>
      <c r="F99" s="28"/>
      <c r="G99" s="29">
        <f t="shared" si="25"/>
        <v>5</v>
      </c>
      <c r="H99" s="25">
        <v>5</v>
      </c>
      <c r="I99" s="25"/>
      <c r="J99" s="26"/>
      <c r="K99" s="24"/>
      <c r="L99" s="25"/>
      <c r="M99" s="25"/>
      <c r="N99" s="28"/>
      <c r="O99" s="24"/>
      <c r="P99" s="25"/>
      <c r="Q99" s="25"/>
      <c r="R99" s="28"/>
      <c r="S99" s="24"/>
      <c r="T99" s="25"/>
      <c r="U99" s="25"/>
      <c r="V99" s="28"/>
    </row>
    <row r="100" spans="1:22" ht="12.75">
      <c r="A100" s="233">
        <f t="shared" si="20"/>
        <v>93</v>
      </c>
      <c r="B100" s="60" t="s">
        <v>351</v>
      </c>
      <c r="C100" s="30">
        <f t="shared" si="21"/>
        <v>40</v>
      </c>
      <c r="D100" s="25">
        <f t="shared" si="21"/>
        <v>40</v>
      </c>
      <c r="E100" s="25"/>
      <c r="F100" s="28"/>
      <c r="G100" s="29">
        <f t="shared" si="25"/>
        <v>40</v>
      </c>
      <c r="H100" s="25">
        <v>40</v>
      </c>
      <c r="I100" s="25"/>
      <c r="J100" s="26"/>
      <c r="K100" s="24"/>
      <c r="L100" s="25"/>
      <c r="M100" s="25"/>
      <c r="N100" s="28"/>
      <c r="O100" s="24"/>
      <c r="P100" s="25"/>
      <c r="Q100" s="25"/>
      <c r="R100" s="28"/>
      <c r="S100" s="24"/>
      <c r="T100" s="25"/>
      <c r="U100" s="25"/>
      <c r="V100" s="28"/>
    </row>
    <row r="101" spans="1:22" ht="12.75">
      <c r="A101" s="233">
        <v>94</v>
      </c>
      <c r="B101" s="60" t="s">
        <v>352</v>
      </c>
      <c r="C101" s="30">
        <f t="shared" si="21"/>
        <v>10</v>
      </c>
      <c r="D101" s="25">
        <f t="shared" si="21"/>
        <v>10</v>
      </c>
      <c r="E101" s="25"/>
      <c r="F101" s="28"/>
      <c r="G101" s="29">
        <f t="shared" si="25"/>
        <v>10</v>
      </c>
      <c r="H101" s="25">
        <v>10</v>
      </c>
      <c r="I101" s="25"/>
      <c r="J101" s="26"/>
      <c r="K101" s="24"/>
      <c r="L101" s="25"/>
      <c r="M101" s="25"/>
      <c r="N101" s="28"/>
      <c r="O101" s="24"/>
      <c r="P101" s="25"/>
      <c r="Q101" s="25"/>
      <c r="R101" s="28"/>
      <c r="S101" s="24"/>
      <c r="T101" s="25"/>
      <c r="U101" s="25"/>
      <c r="V101" s="28"/>
    </row>
    <row r="102" spans="1:22" ht="12.75">
      <c r="A102" s="233">
        <v>95</v>
      </c>
      <c r="B102" s="68" t="s">
        <v>353</v>
      </c>
      <c r="C102" s="30">
        <f t="shared" si="21"/>
        <v>10</v>
      </c>
      <c r="D102" s="25">
        <f t="shared" si="21"/>
        <v>10</v>
      </c>
      <c r="E102" s="25"/>
      <c r="F102" s="28"/>
      <c r="G102" s="29">
        <f t="shared" si="25"/>
        <v>10</v>
      </c>
      <c r="H102" s="25">
        <v>10</v>
      </c>
      <c r="I102" s="25"/>
      <c r="J102" s="26"/>
      <c r="K102" s="24"/>
      <c r="L102" s="25"/>
      <c r="M102" s="25"/>
      <c r="N102" s="28"/>
      <c r="O102" s="24"/>
      <c r="P102" s="25"/>
      <c r="Q102" s="25"/>
      <c r="R102" s="28"/>
      <c r="S102" s="24"/>
      <c r="T102" s="25"/>
      <c r="U102" s="25"/>
      <c r="V102" s="28"/>
    </row>
    <row r="103" spans="1:22" ht="12.75">
      <c r="A103" s="233">
        <f t="shared" si="20"/>
        <v>96</v>
      </c>
      <c r="B103" s="68" t="s">
        <v>354</v>
      </c>
      <c r="C103" s="30">
        <f t="shared" si="21"/>
        <v>2</v>
      </c>
      <c r="D103" s="25">
        <f t="shared" si="21"/>
        <v>2</v>
      </c>
      <c r="E103" s="25"/>
      <c r="F103" s="28"/>
      <c r="G103" s="29">
        <f t="shared" si="25"/>
        <v>2</v>
      </c>
      <c r="H103" s="25">
        <v>2</v>
      </c>
      <c r="I103" s="25"/>
      <c r="J103" s="26"/>
      <c r="K103" s="24"/>
      <c r="L103" s="25"/>
      <c r="M103" s="25"/>
      <c r="N103" s="28"/>
      <c r="O103" s="24"/>
      <c r="P103" s="25"/>
      <c r="Q103" s="25"/>
      <c r="R103" s="28"/>
      <c r="S103" s="24"/>
      <c r="T103" s="25"/>
      <c r="U103" s="25"/>
      <c r="V103" s="28"/>
    </row>
    <row r="104" spans="1:22" ht="12.75">
      <c r="A104" s="233">
        <f t="shared" si="20"/>
        <v>97</v>
      </c>
      <c r="B104" s="60" t="s">
        <v>355</v>
      </c>
      <c r="C104" s="30">
        <f t="shared" si="21"/>
        <v>25</v>
      </c>
      <c r="D104" s="25">
        <f t="shared" si="21"/>
        <v>25</v>
      </c>
      <c r="E104" s="25"/>
      <c r="F104" s="28"/>
      <c r="G104" s="29">
        <f t="shared" si="25"/>
        <v>25</v>
      </c>
      <c r="H104" s="25">
        <v>25</v>
      </c>
      <c r="I104" s="25"/>
      <c r="J104" s="26"/>
      <c r="K104" s="24"/>
      <c r="L104" s="25"/>
      <c r="M104" s="25"/>
      <c r="N104" s="28"/>
      <c r="O104" s="24"/>
      <c r="P104" s="25"/>
      <c r="Q104" s="25"/>
      <c r="R104" s="28"/>
      <c r="S104" s="24"/>
      <c r="T104" s="25"/>
      <c r="U104" s="25"/>
      <c r="V104" s="28"/>
    </row>
    <row r="105" spans="1:22" ht="12.75">
      <c r="A105" s="233">
        <v>98</v>
      </c>
      <c r="B105" s="60" t="s">
        <v>356</v>
      </c>
      <c r="C105" s="30">
        <f t="shared" si="21"/>
        <v>10</v>
      </c>
      <c r="D105" s="25">
        <f t="shared" si="21"/>
        <v>10</v>
      </c>
      <c r="E105" s="25"/>
      <c r="F105" s="28"/>
      <c r="G105" s="29">
        <f t="shared" si="25"/>
        <v>10</v>
      </c>
      <c r="H105" s="25">
        <v>10</v>
      </c>
      <c r="I105" s="25"/>
      <c r="J105" s="26"/>
      <c r="K105" s="24"/>
      <c r="L105" s="25"/>
      <c r="M105" s="25"/>
      <c r="N105" s="28"/>
      <c r="O105" s="24"/>
      <c r="P105" s="25"/>
      <c r="Q105" s="25"/>
      <c r="R105" s="28"/>
      <c r="S105" s="24"/>
      <c r="T105" s="25"/>
      <c r="U105" s="25"/>
      <c r="V105" s="28"/>
    </row>
    <row r="106" spans="1:22" ht="12.75">
      <c r="A106" s="233">
        <v>98</v>
      </c>
      <c r="B106" s="62" t="s">
        <v>133</v>
      </c>
      <c r="C106" s="19">
        <f t="shared" si="21"/>
        <v>816.7</v>
      </c>
      <c r="D106" s="20">
        <f t="shared" si="21"/>
        <v>811.7</v>
      </c>
      <c r="E106" s="20">
        <f t="shared" si="21"/>
        <v>504.5</v>
      </c>
      <c r="F106" s="20">
        <f t="shared" si="21"/>
        <v>5</v>
      </c>
      <c r="G106" s="23">
        <f t="shared" si="25"/>
        <v>706.7</v>
      </c>
      <c r="H106" s="20">
        <v>706.7</v>
      </c>
      <c r="I106" s="20">
        <v>491.5</v>
      </c>
      <c r="J106" s="21"/>
      <c r="K106" s="24"/>
      <c r="L106" s="25"/>
      <c r="M106" s="25"/>
      <c r="N106" s="28"/>
      <c r="O106" s="24"/>
      <c r="P106" s="25"/>
      <c r="Q106" s="25"/>
      <c r="R106" s="28"/>
      <c r="S106" s="19">
        <f>T106+V106</f>
        <v>110</v>
      </c>
      <c r="T106" s="20">
        <v>105</v>
      </c>
      <c r="U106" s="20">
        <v>13</v>
      </c>
      <c r="V106" s="22">
        <v>5</v>
      </c>
    </row>
    <row r="107" spans="1:22" ht="12.75">
      <c r="A107" s="233">
        <v>99</v>
      </c>
      <c r="B107" s="60" t="s">
        <v>357</v>
      </c>
      <c r="C107" s="30">
        <f t="shared" si="21"/>
        <v>10</v>
      </c>
      <c r="D107" s="31">
        <f t="shared" si="21"/>
        <v>10</v>
      </c>
      <c r="E107" s="31"/>
      <c r="F107" s="71"/>
      <c r="G107" s="61">
        <f t="shared" si="25"/>
        <v>10</v>
      </c>
      <c r="H107" s="31">
        <v>10</v>
      </c>
      <c r="I107" s="20"/>
      <c r="J107" s="21"/>
      <c r="K107" s="24"/>
      <c r="L107" s="25"/>
      <c r="M107" s="25"/>
      <c r="N107" s="28"/>
      <c r="O107" s="24"/>
      <c r="P107" s="25"/>
      <c r="Q107" s="25"/>
      <c r="R107" s="28"/>
      <c r="S107" s="19"/>
      <c r="T107" s="20"/>
      <c r="U107" s="20"/>
      <c r="V107" s="22"/>
    </row>
    <row r="108" spans="1:22" ht="12.75">
      <c r="A108" s="233">
        <v>100</v>
      </c>
      <c r="B108" s="62" t="s">
        <v>134</v>
      </c>
      <c r="C108" s="19">
        <f t="shared" si="21"/>
        <v>1119.3</v>
      </c>
      <c r="D108" s="20">
        <f t="shared" si="21"/>
        <v>1113.3</v>
      </c>
      <c r="E108" s="20">
        <f t="shared" si="21"/>
        <v>630.9</v>
      </c>
      <c r="F108" s="22">
        <f t="shared" si="21"/>
        <v>6</v>
      </c>
      <c r="G108" s="23">
        <f t="shared" si="25"/>
        <v>979.3</v>
      </c>
      <c r="H108" s="20">
        <v>979.3</v>
      </c>
      <c r="I108" s="20">
        <v>630.9</v>
      </c>
      <c r="J108" s="26"/>
      <c r="K108" s="24"/>
      <c r="L108" s="25"/>
      <c r="M108" s="25"/>
      <c r="N108" s="28"/>
      <c r="O108" s="24"/>
      <c r="P108" s="25"/>
      <c r="Q108" s="25"/>
      <c r="R108" s="28"/>
      <c r="S108" s="19">
        <f>T108+V108</f>
        <v>140</v>
      </c>
      <c r="T108" s="20">
        <v>134</v>
      </c>
      <c r="U108" s="20"/>
      <c r="V108" s="22">
        <v>6</v>
      </c>
    </row>
    <row r="109" spans="1:22" ht="12.75">
      <c r="A109" s="233">
        <v>101</v>
      </c>
      <c r="B109" s="109" t="s">
        <v>583</v>
      </c>
      <c r="C109" s="30">
        <f t="shared" si="21"/>
        <v>10</v>
      </c>
      <c r="D109" s="31">
        <f t="shared" si="21"/>
        <v>10</v>
      </c>
      <c r="E109" s="31"/>
      <c r="F109" s="71"/>
      <c r="G109" s="61">
        <f t="shared" si="25"/>
        <v>10</v>
      </c>
      <c r="H109" s="31">
        <v>10</v>
      </c>
      <c r="I109" s="20"/>
      <c r="J109" s="26"/>
      <c r="K109" s="24"/>
      <c r="L109" s="25"/>
      <c r="M109" s="25"/>
      <c r="N109" s="28"/>
      <c r="O109" s="24"/>
      <c r="P109" s="25"/>
      <c r="Q109" s="25"/>
      <c r="R109" s="28"/>
      <c r="S109" s="19"/>
      <c r="T109" s="20"/>
      <c r="U109" s="20"/>
      <c r="V109" s="22"/>
    </row>
    <row r="110" spans="1:22" ht="12.75">
      <c r="A110" s="233">
        <v>102</v>
      </c>
      <c r="B110" s="109" t="s">
        <v>584</v>
      </c>
      <c r="C110" s="30">
        <f t="shared" si="21"/>
        <v>10</v>
      </c>
      <c r="D110" s="31">
        <f t="shared" si="21"/>
        <v>10</v>
      </c>
      <c r="E110" s="31"/>
      <c r="F110" s="71"/>
      <c r="G110" s="61">
        <f t="shared" si="25"/>
        <v>10</v>
      </c>
      <c r="H110" s="31">
        <v>10</v>
      </c>
      <c r="I110" s="20"/>
      <c r="J110" s="26"/>
      <c r="K110" s="24"/>
      <c r="L110" s="25"/>
      <c r="M110" s="25"/>
      <c r="N110" s="28"/>
      <c r="O110" s="24"/>
      <c r="P110" s="25"/>
      <c r="Q110" s="25"/>
      <c r="R110" s="28"/>
      <c r="S110" s="19"/>
      <c r="T110" s="20"/>
      <c r="U110" s="20"/>
      <c r="V110" s="22"/>
    </row>
    <row r="111" spans="1:22" ht="12.75">
      <c r="A111" s="233">
        <v>103</v>
      </c>
      <c r="B111" s="62" t="s">
        <v>358</v>
      </c>
      <c r="C111" s="19">
        <f t="shared" si="21"/>
        <v>1389.5</v>
      </c>
      <c r="D111" s="20">
        <f t="shared" si="21"/>
        <v>1389.5</v>
      </c>
      <c r="E111" s="20">
        <f t="shared" si="21"/>
        <v>975.8</v>
      </c>
      <c r="F111" s="22"/>
      <c r="G111" s="23">
        <f t="shared" si="25"/>
        <v>1381.5</v>
      </c>
      <c r="H111" s="20">
        <v>1381.5</v>
      </c>
      <c r="I111" s="20">
        <v>975.8</v>
      </c>
      <c r="J111" s="26"/>
      <c r="K111" s="24"/>
      <c r="L111" s="25"/>
      <c r="M111" s="25"/>
      <c r="N111" s="28"/>
      <c r="O111" s="24"/>
      <c r="P111" s="25"/>
      <c r="Q111" s="25"/>
      <c r="R111" s="28"/>
      <c r="S111" s="19">
        <f>T111+V111</f>
        <v>8</v>
      </c>
      <c r="T111" s="20">
        <v>8</v>
      </c>
      <c r="U111" s="20"/>
      <c r="V111" s="22"/>
    </row>
    <row r="112" spans="1:22" ht="12.75">
      <c r="A112" s="233">
        <f t="shared" si="20"/>
        <v>104</v>
      </c>
      <c r="B112" s="62" t="s">
        <v>136</v>
      </c>
      <c r="C112" s="19">
        <f t="shared" si="21"/>
        <v>50</v>
      </c>
      <c r="D112" s="20">
        <f t="shared" si="21"/>
        <v>50</v>
      </c>
      <c r="E112" s="20"/>
      <c r="F112" s="22"/>
      <c r="G112" s="23">
        <f t="shared" si="25"/>
        <v>50</v>
      </c>
      <c r="H112" s="20">
        <v>50</v>
      </c>
      <c r="I112" s="20"/>
      <c r="J112" s="26"/>
      <c r="K112" s="24"/>
      <c r="L112" s="25"/>
      <c r="M112" s="25"/>
      <c r="N112" s="28"/>
      <c r="O112" s="24"/>
      <c r="P112" s="25"/>
      <c r="Q112" s="25"/>
      <c r="R112" s="28"/>
      <c r="S112" s="19"/>
      <c r="T112" s="20"/>
      <c r="U112" s="20"/>
      <c r="V112" s="22"/>
    </row>
    <row r="113" spans="1:22" ht="25.5">
      <c r="A113" s="233">
        <v>105</v>
      </c>
      <c r="B113" s="271" t="s">
        <v>585</v>
      </c>
      <c r="C113" s="19">
        <f t="shared" si="21"/>
        <v>89.6</v>
      </c>
      <c r="D113" s="20">
        <f t="shared" si="21"/>
        <v>89.6</v>
      </c>
      <c r="E113" s="20"/>
      <c r="F113" s="22"/>
      <c r="G113" s="23">
        <f t="shared" si="25"/>
        <v>71.6</v>
      </c>
      <c r="H113" s="20">
        <v>71.6</v>
      </c>
      <c r="I113" s="20">
        <v>54.6</v>
      </c>
      <c r="J113" s="26"/>
      <c r="K113" s="24"/>
      <c r="L113" s="25"/>
      <c r="M113" s="25"/>
      <c r="N113" s="28"/>
      <c r="O113" s="24"/>
      <c r="P113" s="25"/>
      <c r="Q113" s="25"/>
      <c r="R113" s="28"/>
      <c r="S113" s="19">
        <f>T113+V113</f>
        <v>18</v>
      </c>
      <c r="T113" s="20">
        <v>18</v>
      </c>
      <c r="U113" s="20"/>
      <c r="V113" s="22"/>
    </row>
    <row r="114" spans="1:22" ht="12.75">
      <c r="A114" s="233">
        <v>106</v>
      </c>
      <c r="B114" s="62" t="s">
        <v>139</v>
      </c>
      <c r="C114" s="19">
        <f t="shared" si="21"/>
        <v>119.3</v>
      </c>
      <c r="D114" s="20">
        <f t="shared" si="21"/>
        <v>119.3</v>
      </c>
      <c r="E114" s="20">
        <f t="shared" si="21"/>
        <v>48.7</v>
      </c>
      <c r="F114" s="22"/>
      <c r="G114" s="23">
        <f t="shared" si="25"/>
        <v>118.3</v>
      </c>
      <c r="H114" s="20">
        <v>118.3</v>
      </c>
      <c r="I114" s="20">
        <v>48.7</v>
      </c>
      <c r="J114" s="47"/>
      <c r="K114" s="24"/>
      <c r="L114" s="25"/>
      <c r="M114" s="25"/>
      <c r="N114" s="28"/>
      <c r="O114" s="24"/>
      <c r="P114" s="25"/>
      <c r="Q114" s="25"/>
      <c r="R114" s="28"/>
      <c r="S114" s="19">
        <f aca="true" t="shared" si="26" ref="S114:S122">T114+V114</f>
        <v>1</v>
      </c>
      <c r="T114" s="20">
        <v>1</v>
      </c>
      <c r="U114" s="31"/>
      <c r="V114" s="71"/>
    </row>
    <row r="115" spans="1:22" ht="12.75">
      <c r="A115" s="233">
        <f t="shared" si="20"/>
        <v>107</v>
      </c>
      <c r="B115" s="62" t="s">
        <v>140</v>
      </c>
      <c r="C115" s="19">
        <f t="shared" si="21"/>
        <v>64.6</v>
      </c>
      <c r="D115" s="20">
        <f t="shared" si="21"/>
        <v>64.6</v>
      </c>
      <c r="E115" s="20">
        <f t="shared" si="21"/>
        <v>48.9</v>
      </c>
      <c r="F115" s="22"/>
      <c r="G115" s="23">
        <f t="shared" si="25"/>
        <v>64.1</v>
      </c>
      <c r="H115" s="20">
        <v>64.1</v>
      </c>
      <c r="I115" s="20">
        <v>48.9</v>
      </c>
      <c r="J115" s="47"/>
      <c r="K115" s="24"/>
      <c r="L115" s="25"/>
      <c r="M115" s="25"/>
      <c r="N115" s="28"/>
      <c r="O115" s="24"/>
      <c r="P115" s="25"/>
      <c r="Q115" s="25"/>
      <c r="R115" s="28"/>
      <c r="S115" s="19">
        <f t="shared" si="26"/>
        <v>0.5</v>
      </c>
      <c r="T115" s="20">
        <v>0.5</v>
      </c>
      <c r="U115" s="31"/>
      <c r="V115" s="71"/>
    </row>
    <row r="116" spans="1:22" ht="12.75">
      <c r="A116" s="233">
        <f t="shared" si="20"/>
        <v>108</v>
      </c>
      <c r="B116" s="62" t="s">
        <v>141</v>
      </c>
      <c r="C116" s="19">
        <f t="shared" si="21"/>
        <v>115.8</v>
      </c>
      <c r="D116" s="20">
        <f t="shared" si="21"/>
        <v>115.8</v>
      </c>
      <c r="E116" s="20">
        <f t="shared" si="21"/>
        <v>84</v>
      </c>
      <c r="F116" s="22"/>
      <c r="G116" s="23">
        <f t="shared" si="25"/>
        <v>113.8</v>
      </c>
      <c r="H116" s="20">
        <v>113.8</v>
      </c>
      <c r="I116" s="20">
        <v>84</v>
      </c>
      <c r="J116" s="21"/>
      <c r="K116" s="24"/>
      <c r="L116" s="25"/>
      <c r="M116" s="25"/>
      <c r="N116" s="28"/>
      <c r="O116" s="24"/>
      <c r="P116" s="25"/>
      <c r="Q116" s="25"/>
      <c r="R116" s="28"/>
      <c r="S116" s="19">
        <f t="shared" si="26"/>
        <v>2</v>
      </c>
      <c r="T116" s="20">
        <v>2</v>
      </c>
      <c r="U116" s="31"/>
      <c r="V116" s="71"/>
    </row>
    <row r="117" spans="1:22" ht="12.75">
      <c r="A117" s="233">
        <f t="shared" si="20"/>
        <v>109</v>
      </c>
      <c r="B117" s="62" t="s">
        <v>142</v>
      </c>
      <c r="C117" s="19">
        <f t="shared" si="21"/>
        <v>41</v>
      </c>
      <c r="D117" s="20">
        <f t="shared" si="21"/>
        <v>41</v>
      </c>
      <c r="E117" s="20">
        <f t="shared" si="21"/>
        <v>30.8</v>
      </c>
      <c r="F117" s="22"/>
      <c r="G117" s="23">
        <f t="shared" si="25"/>
        <v>40.8</v>
      </c>
      <c r="H117" s="20">
        <v>40.8</v>
      </c>
      <c r="I117" s="20">
        <v>30.8</v>
      </c>
      <c r="J117" s="47"/>
      <c r="K117" s="24"/>
      <c r="L117" s="25"/>
      <c r="M117" s="25"/>
      <c r="N117" s="28"/>
      <c r="O117" s="24"/>
      <c r="P117" s="25"/>
      <c r="Q117" s="25"/>
      <c r="R117" s="28"/>
      <c r="S117" s="19">
        <f t="shared" si="26"/>
        <v>0.2</v>
      </c>
      <c r="T117" s="20">
        <v>0.2</v>
      </c>
      <c r="U117" s="31"/>
      <c r="V117" s="71"/>
    </row>
    <row r="118" spans="1:22" ht="12.75">
      <c r="A118" s="233">
        <f t="shared" si="20"/>
        <v>110</v>
      </c>
      <c r="B118" s="62" t="s">
        <v>143</v>
      </c>
      <c r="C118" s="19">
        <f t="shared" si="21"/>
        <v>37.4</v>
      </c>
      <c r="D118" s="20">
        <f t="shared" si="21"/>
        <v>37.4</v>
      </c>
      <c r="E118" s="20">
        <f t="shared" si="21"/>
        <v>27.5</v>
      </c>
      <c r="F118" s="22"/>
      <c r="G118" s="23">
        <f t="shared" si="25"/>
        <v>36.5</v>
      </c>
      <c r="H118" s="20">
        <v>36.5</v>
      </c>
      <c r="I118" s="20">
        <v>27.5</v>
      </c>
      <c r="J118" s="47"/>
      <c r="K118" s="24"/>
      <c r="L118" s="25"/>
      <c r="M118" s="25"/>
      <c r="N118" s="28"/>
      <c r="O118" s="24"/>
      <c r="P118" s="25"/>
      <c r="Q118" s="25"/>
      <c r="R118" s="28"/>
      <c r="S118" s="19">
        <f t="shared" si="26"/>
        <v>0.9</v>
      </c>
      <c r="T118" s="20">
        <v>0.9</v>
      </c>
      <c r="U118" s="31"/>
      <c r="V118" s="71"/>
    </row>
    <row r="119" spans="1:22" ht="12.75">
      <c r="A119" s="233">
        <f t="shared" si="20"/>
        <v>111</v>
      </c>
      <c r="B119" s="62" t="s">
        <v>144</v>
      </c>
      <c r="C119" s="19">
        <f t="shared" si="21"/>
        <v>154.1</v>
      </c>
      <c r="D119" s="20">
        <f t="shared" si="21"/>
        <v>154.1</v>
      </c>
      <c r="E119" s="20">
        <f t="shared" si="21"/>
        <v>97.7</v>
      </c>
      <c r="F119" s="22"/>
      <c r="G119" s="23">
        <f t="shared" si="25"/>
        <v>154.1</v>
      </c>
      <c r="H119" s="20">
        <v>154.1</v>
      </c>
      <c r="I119" s="20">
        <v>97.7</v>
      </c>
      <c r="J119" s="47"/>
      <c r="K119" s="24"/>
      <c r="L119" s="25"/>
      <c r="M119" s="25"/>
      <c r="N119" s="28"/>
      <c r="O119" s="24"/>
      <c r="P119" s="25"/>
      <c r="Q119" s="25"/>
      <c r="R119" s="28"/>
      <c r="S119" s="19"/>
      <c r="T119" s="20"/>
      <c r="U119" s="31"/>
      <c r="V119" s="71"/>
    </row>
    <row r="120" spans="1:22" ht="12.75">
      <c r="A120" s="233">
        <f t="shared" si="20"/>
        <v>112</v>
      </c>
      <c r="B120" s="62" t="s">
        <v>145</v>
      </c>
      <c r="C120" s="19">
        <f t="shared" si="21"/>
        <v>180.8</v>
      </c>
      <c r="D120" s="20">
        <f t="shared" si="21"/>
        <v>180.8</v>
      </c>
      <c r="E120" s="20">
        <f t="shared" si="21"/>
        <v>126.5</v>
      </c>
      <c r="F120" s="22"/>
      <c r="G120" s="23">
        <f t="shared" si="25"/>
        <v>180.5</v>
      </c>
      <c r="H120" s="20">
        <v>180.5</v>
      </c>
      <c r="I120" s="20">
        <v>126.5</v>
      </c>
      <c r="J120" s="47"/>
      <c r="K120" s="24"/>
      <c r="L120" s="25"/>
      <c r="M120" s="25"/>
      <c r="N120" s="28"/>
      <c r="O120" s="24"/>
      <c r="P120" s="25"/>
      <c r="Q120" s="25"/>
      <c r="R120" s="28"/>
      <c r="S120" s="19">
        <f t="shared" si="26"/>
        <v>0.3</v>
      </c>
      <c r="T120" s="20">
        <v>0.3</v>
      </c>
      <c r="U120" s="31"/>
      <c r="V120" s="71"/>
    </row>
    <row r="121" spans="1:22" ht="12.75">
      <c r="A121" s="233">
        <f t="shared" si="20"/>
        <v>113</v>
      </c>
      <c r="B121" s="62" t="s">
        <v>146</v>
      </c>
      <c r="C121" s="19">
        <f t="shared" si="21"/>
        <v>3.2</v>
      </c>
      <c r="D121" s="20">
        <f t="shared" si="21"/>
        <v>3.2</v>
      </c>
      <c r="E121" s="20"/>
      <c r="F121" s="22"/>
      <c r="G121" s="23">
        <f t="shared" si="25"/>
        <v>3.2</v>
      </c>
      <c r="H121" s="20">
        <v>3.2</v>
      </c>
      <c r="I121" s="20"/>
      <c r="J121" s="47"/>
      <c r="K121" s="24"/>
      <c r="L121" s="25"/>
      <c r="M121" s="25"/>
      <c r="N121" s="28"/>
      <c r="O121" s="24"/>
      <c r="P121" s="25"/>
      <c r="Q121" s="25"/>
      <c r="R121" s="28"/>
      <c r="S121" s="19"/>
      <c r="T121" s="20"/>
      <c r="U121" s="31"/>
      <c r="V121" s="71"/>
    </row>
    <row r="122" spans="1:22" ht="12.75">
      <c r="A122" s="233">
        <f t="shared" si="20"/>
        <v>114</v>
      </c>
      <c r="B122" s="62" t="s">
        <v>276</v>
      </c>
      <c r="C122" s="19">
        <f t="shared" si="21"/>
        <v>149.7</v>
      </c>
      <c r="D122" s="20">
        <f t="shared" si="21"/>
        <v>149.7</v>
      </c>
      <c r="E122" s="20">
        <f t="shared" si="21"/>
        <v>64</v>
      </c>
      <c r="F122" s="22"/>
      <c r="G122" s="23">
        <f t="shared" si="25"/>
        <v>145.7</v>
      </c>
      <c r="H122" s="20">
        <v>145.7</v>
      </c>
      <c r="I122" s="20">
        <v>64</v>
      </c>
      <c r="J122" s="47"/>
      <c r="K122" s="24"/>
      <c r="L122" s="25"/>
      <c r="M122" s="25"/>
      <c r="N122" s="28"/>
      <c r="O122" s="24"/>
      <c r="P122" s="25"/>
      <c r="Q122" s="25"/>
      <c r="R122" s="28"/>
      <c r="S122" s="19">
        <f t="shared" si="26"/>
        <v>4</v>
      </c>
      <c r="T122" s="20">
        <v>4</v>
      </c>
      <c r="U122" s="31"/>
      <c r="V122" s="71"/>
    </row>
    <row r="123" spans="1:22" ht="12.75">
      <c r="A123" s="233">
        <f t="shared" si="20"/>
        <v>115</v>
      </c>
      <c r="B123" s="62" t="s">
        <v>148</v>
      </c>
      <c r="C123" s="19">
        <f t="shared" si="21"/>
        <v>0.8</v>
      </c>
      <c r="D123" s="20">
        <f t="shared" si="21"/>
        <v>0.8</v>
      </c>
      <c r="E123" s="20"/>
      <c r="F123" s="22"/>
      <c r="G123" s="23">
        <f t="shared" si="25"/>
        <v>0.8</v>
      </c>
      <c r="H123" s="20">
        <v>0.8</v>
      </c>
      <c r="I123" s="20"/>
      <c r="J123" s="47"/>
      <c r="K123" s="24"/>
      <c r="L123" s="25"/>
      <c r="M123" s="25"/>
      <c r="N123" s="28"/>
      <c r="O123" s="24"/>
      <c r="P123" s="25"/>
      <c r="Q123" s="25"/>
      <c r="R123" s="28"/>
      <c r="S123" s="19"/>
      <c r="T123" s="31"/>
      <c r="U123" s="31"/>
      <c r="V123" s="71"/>
    </row>
    <row r="124" spans="1:22" ht="12.75">
      <c r="A124" s="233">
        <f t="shared" si="20"/>
        <v>116</v>
      </c>
      <c r="B124" s="62" t="s">
        <v>359</v>
      </c>
      <c r="C124" s="19">
        <f t="shared" si="21"/>
        <v>1</v>
      </c>
      <c r="D124" s="20">
        <f t="shared" si="21"/>
        <v>1</v>
      </c>
      <c r="E124" s="20"/>
      <c r="F124" s="22"/>
      <c r="G124" s="63">
        <f>G125</f>
        <v>1</v>
      </c>
      <c r="H124" s="20">
        <f>H125</f>
        <v>1</v>
      </c>
      <c r="I124" s="20"/>
      <c r="J124" s="64"/>
      <c r="K124" s="69"/>
      <c r="L124" s="25"/>
      <c r="M124" s="25"/>
      <c r="N124" s="91"/>
      <c r="O124" s="69"/>
      <c r="P124" s="25"/>
      <c r="Q124" s="25"/>
      <c r="R124" s="91"/>
      <c r="S124" s="69"/>
      <c r="T124" s="25"/>
      <c r="U124" s="25"/>
      <c r="V124" s="91"/>
    </row>
    <row r="125" spans="1:22" ht="12.75">
      <c r="A125" s="233">
        <f t="shared" si="20"/>
        <v>117</v>
      </c>
      <c r="B125" s="62" t="s">
        <v>360</v>
      </c>
      <c r="C125" s="30">
        <f t="shared" si="21"/>
        <v>1</v>
      </c>
      <c r="D125" s="31">
        <f t="shared" si="21"/>
        <v>1</v>
      </c>
      <c r="E125" s="20"/>
      <c r="F125" s="22"/>
      <c r="G125" s="64">
        <f t="shared" si="25"/>
        <v>1</v>
      </c>
      <c r="H125" s="31">
        <v>1</v>
      </c>
      <c r="I125" s="20"/>
      <c r="J125" s="64"/>
      <c r="K125" s="69"/>
      <c r="L125" s="25"/>
      <c r="M125" s="25"/>
      <c r="N125" s="91"/>
      <c r="O125" s="69"/>
      <c r="P125" s="25"/>
      <c r="Q125" s="25"/>
      <c r="R125" s="91"/>
      <c r="S125" s="65"/>
      <c r="T125" s="20"/>
      <c r="U125" s="20"/>
      <c r="V125" s="67"/>
    </row>
    <row r="126" spans="1:22" ht="12.75">
      <c r="A126" s="233">
        <f t="shared" si="20"/>
        <v>118</v>
      </c>
      <c r="B126" s="62" t="s">
        <v>332</v>
      </c>
      <c r="C126" s="19">
        <f t="shared" si="21"/>
        <v>30</v>
      </c>
      <c r="D126" s="20">
        <f t="shared" si="21"/>
        <v>30</v>
      </c>
      <c r="E126" s="20"/>
      <c r="F126" s="22"/>
      <c r="G126" s="63">
        <f>G127+G128</f>
        <v>30</v>
      </c>
      <c r="H126" s="20">
        <f>H127+H128</f>
        <v>30</v>
      </c>
      <c r="I126" s="25"/>
      <c r="J126" s="64"/>
      <c r="K126" s="69"/>
      <c r="L126" s="25"/>
      <c r="M126" s="25"/>
      <c r="N126" s="91"/>
      <c r="O126" s="69"/>
      <c r="P126" s="25"/>
      <c r="Q126" s="25"/>
      <c r="R126" s="91"/>
      <c r="S126" s="69"/>
      <c r="T126" s="25"/>
      <c r="U126" s="25"/>
      <c r="V126" s="91"/>
    </row>
    <row r="127" spans="1:22" ht="12.75">
      <c r="A127" s="233">
        <f t="shared" si="20"/>
        <v>119</v>
      </c>
      <c r="B127" s="60" t="s">
        <v>361</v>
      </c>
      <c r="C127" s="30">
        <f t="shared" si="21"/>
        <v>20</v>
      </c>
      <c r="D127" s="31">
        <f t="shared" si="21"/>
        <v>20</v>
      </c>
      <c r="E127" s="20"/>
      <c r="F127" s="22"/>
      <c r="G127" s="29">
        <f t="shared" si="25"/>
        <v>20</v>
      </c>
      <c r="H127" s="31">
        <v>20</v>
      </c>
      <c r="I127" s="20"/>
      <c r="J127" s="26"/>
      <c r="K127" s="24"/>
      <c r="L127" s="25"/>
      <c r="M127" s="25"/>
      <c r="N127" s="28"/>
      <c r="O127" s="24"/>
      <c r="P127" s="25"/>
      <c r="Q127" s="25"/>
      <c r="R127" s="28"/>
      <c r="S127" s="19"/>
      <c r="T127" s="20"/>
      <c r="U127" s="20"/>
      <c r="V127" s="22"/>
    </row>
    <row r="128" spans="1:22" ht="12.75">
      <c r="A128" s="233">
        <f t="shared" si="20"/>
        <v>120</v>
      </c>
      <c r="B128" s="62" t="s">
        <v>362</v>
      </c>
      <c r="C128" s="30">
        <f t="shared" si="21"/>
        <v>10</v>
      </c>
      <c r="D128" s="31">
        <f t="shared" si="21"/>
        <v>10</v>
      </c>
      <c r="E128" s="20"/>
      <c r="F128" s="22"/>
      <c r="G128" s="29">
        <f t="shared" si="25"/>
        <v>10</v>
      </c>
      <c r="H128" s="31">
        <v>10</v>
      </c>
      <c r="I128" s="20"/>
      <c r="J128" s="26"/>
      <c r="K128" s="24"/>
      <c r="L128" s="25"/>
      <c r="M128" s="25"/>
      <c r="N128" s="28"/>
      <c r="O128" s="24"/>
      <c r="P128" s="25"/>
      <c r="Q128" s="25"/>
      <c r="R128" s="28"/>
      <c r="S128" s="19"/>
      <c r="T128" s="20"/>
      <c r="U128" s="20"/>
      <c r="V128" s="22"/>
    </row>
    <row r="129" spans="1:22" ht="12.75">
      <c r="A129" s="233">
        <v>121</v>
      </c>
      <c r="B129" s="62" t="s">
        <v>300</v>
      </c>
      <c r="C129" s="19">
        <f>G129+K129+O129+S129</f>
        <v>64.9</v>
      </c>
      <c r="D129" s="20">
        <f>H129+L129+P129+T129</f>
        <v>64.9</v>
      </c>
      <c r="E129" s="20">
        <f t="shared" si="21"/>
        <v>41.6</v>
      </c>
      <c r="F129" s="22"/>
      <c r="G129" s="23">
        <f>+H129</f>
        <v>61.4</v>
      </c>
      <c r="H129" s="20">
        <v>61.4</v>
      </c>
      <c r="I129" s="20">
        <v>41.6</v>
      </c>
      <c r="J129" s="26"/>
      <c r="K129" s="24"/>
      <c r="L129" s="25"/>
      <c r="M129" s="25"/>
      <c r="N129" s="28"/>
      <c r="O129" s="24"/>
      <c r="P129" s="25"/>
      <c r="Q129" s="25"/>
      <c r="R129" s="28"/>
      <c r="S129" s="19">
        <f>T129+V129</f>
        <v>3.5</v>
      </c>
      <c r="T129" s="20">
        <v>3.5</v>
      </c>
      <c r="U129" s="20"/>
      <c r="V129" s="22"/>
    </row>
    <row r="130" spans="1:22" ht="13.5" thickBot="1">
      <c r="A130" s="234">
        <v>122</v>
      </c>
      <c r="B130" s="72" t="s">
        <v>301</v>
      </c>
      <c r="C130" s="32">
        <f>G130+K130+O130+S130</f>
        <v>59.8</v>
      </c>
      <c r="D130" s="33">
        <f>H130+L130+P130+T130</f>
        <v>59.8</v>
      </c>
      <c r="E130" s="33">
        <f>I130+M130+Q130+U130</f>
        <v>40.1</v>
      </c>
      <c r="F130" s="34"/>
      <c r="G130" s="35">
        <f>+H130</f>
        <v>59.8</v>
      </c>
      <c r="H130" s="33">
        <v>59.8</v>
      </c>
      <c r="I130" s="33">
        <v>40.1</v>
      </c>
      <c r="J130" s="92"/>
      <c r="K130" s="85"/>
      <c r="L130" s="86"/>
      <c r="M130" s="86"/>
      <c r="N130" s="36"/>
      <c r="O130" s="85"/>
      <c r="P130" s="86"/>
      <c r="Q130" s="86"/>
      <c r="R130" s="36"/>
      <c r="S130" s="32"/>
      <c r="T130" s="33"/>
      <c r="U130" s="33"/>
      <c r="V130" s="34"/>
    </row>
    <row r="131" spans="1:22" ht="56.25" customHeight="1" thickBot="1">
      <c r="A131" s="235">
        <v>123</v>
      </c>
      <c r="B131" s="93" t="s">
        <v>363</v>
      </c>
      <c r="C131" s="38">
        <f t="shared" si="21"/>
        <v>15049.099999999999</v>
      </c>
      <c r="D131" s="39">
        <f t="shared" si="21"/>
        <v>14950.099999999999</v>
      </c>
      <c r="E131" s="39">
        <f t="shared" si="21"/>
        <v>1471.2</v>
      </c>
      <c r="F131" s="40">
        <f t="shared" si="21"/>
        <v>99</v>
      </c>
      <c r="G131" s="75">
        <f aca="true" t="shared" si="27" ref="G131:M131">G132+SUM(G143:G154)+G156+G159</f>
        <v>9472.9</v>
      </c>
      <c r="H131" s="75">
        <f t="shared" si="27"/>
        <v>9373.9</v>
      </c>
      <c r="I131" s="39">
        <f t="shared" si="27"/>
        <v>569</v>
      </c>
      <c r="J131" s="54">
        <f t="shared" si="27"/>
        <v>99</v>
      </c>
      <c r="K131" s="38">
        <f t="shared" si="27"/>
        <v>5333.9</v>
      </c>
      <c r="L131" s="39">
        <f t="shared" si="27"/>
        <v>5333.9</v>
      </c>
      <c r="M131" s="39">
        <f t="shared" si="27"/>
        <v>790.8</v>
      </c>
      <c r="N131" s="40"/>
      <c r="O131" s="38"/>
      <c r="P131" s="39"/>
      <c r="Q131" s="39"/>
      <c r="R131" s="40"/>
      <c r="S131" s="38">
        <f>S132+SUM(S143:S154)+S156+S159</f>
        <v>242.3</v>
      </c>
      <c r="T131" s="39">
        <f>T132+SUM(T143:T154)+T156+T159</f>
        <v>242.3</v>
      </c>
      <c r="U131" s="39">
        <f>U132+SUM(U143:U154)+U156+U159</f>
        <v>111.4</v>
      </c>
      <c r="V131" s="40"/>
    </row>
    <row r="132" spans="1:22" ht="12.75">
      <c r="A132" s="232">
        <f t="shared" si="20"/>
        <v>124</v>
      </c>
      <c r="B132" s="55" t="s">
        <v>321</v>
      </c>
      <c r="C132" s="43">
        <f t="shared" si="21"/>
        <v>12051.1</v>
      </c>
      <c r="D132" s="44">
        <f t="shared" si="21"/>
        <v>11952.1</v>
      </c>
      <c r="E132" s="44"/>
      <c r="F132" s="45">
        <f t="shared" si="21"/>
        <v>99</v>
      </c>
      <c r="G132" s="56">
        <f aca="true" t="shared" si="28" ref="G132:L132">SUM(G133:G142)</f>
        <v>8571.1</v>
      </c>
      <c r="H132" s="44">
        <f t="shared" si="28"/>
        <v>8472.1</v>
      </c>
      <c r="I132" s="44">
        <f t="shared" si="28"/>
        <v>0</v>
      </c>
      <c r="J132" s="56">
        <f t="shared" si="28"/>
        <v>99</v>
      </c>
      <c r="K132" s="57">
        <f t="shared" si="28"/>
        <v>3480</v>
      </c>
      <c r="L132" s="44">
        <f t="shared" si="28"/>
        <v>3480</v>
      </c>
      <c r="M132" s="44"/>
      <c r="N132" s="81"/>
      <c r="O132" s="80"/>
      <c r="P132" s="77"/>
      <c r="Q132" s="77"/>
      <c r="R132" s="81"/>
      <c r="S132" s="94"/>
      <c r="T132" s="80"/>
      <c r="U132" s="77"/>
      <c r="V132" s="81"/>
    </row>
    <row r="133" spans="1:22" ht="12.75">
      <c r="A133" s="233">
        <f t="shared" si="20"/>
        <v>125</v>
      </c>
      <c r="B133" s="60" t="s">
        <v>364</v>
      </c>
      <c r="C133" s="30">
        <f t="shared" si="21"/>
        <v>7850</v>
      </c>
      <c r="D133" s="25">
        <f t="shared" si="21"/>
        <v>7850</v>
      </c>
      <c r="E133" s="20"/>
      <c r="F133" s="22"/>
      <c r="G133" s="29">
        <f t="shared" si="25"/>
        <v>7850</v>
      </c>
      <c r="H133" s="25">
        <v>7850</v>
      </c>
      <c r="I133" s="25"/>
      <c r="J133" s="26"/>
      <c r="K133" s="24"/>
      <c r="L133" s="25"/>
      <c r="M133" s="25"/>
      <c r="N133" s="28"/>
      <c r="O133" s="24"/>
      <c r="P133" s="25"/>
      <c r="Q133" s="25"/>
      <c r="R133" s="28"/>
      <c r="S133" s="24"/>
      <c r="T133" s="25"/>
      <c r="U133" s="25"/>
      <c r="V133" s="28"/>
    </row>
    <row r="134" spans="1:22" ht="12.75">
      <c r="A134" s="233">
        <f t="shared" si="20"/>
        <v>126</v>
      </c>
      <c r="B134" s="60" t="s">
        <v>365</v>
      </c>
      <c r="C134" s="30">
        <f t="shared" si="21"/>
        <v>50</v>
      </c>
      <c r="D134" s="25">
        <f t="shared" si="21"/>
        <v>50</v>
      </c>
      <c r="E134" s="20"/>
      <c r="F134" s="22"/>
      <c r="G134" s="29">
        <f t="shared" si="25"/>
        <v>50</v>
      </c>
      <c r="H134" s="25">
        <v>50</v>
      </c>
      <c r="I134" s="25"/>
      <c r="J134" s="26"/>
      <c r="K134" s="24"/>
      <c r="L134" s="25"/>
      <c r="M134" s="25"/>
      <c r="N134" s="28"/>
      <c r="O134" s="24"/>
      <c r="P134" s="25"/>
      <c r="Q134" s="25"/>
      <c r="R134" s="28"/>
      <c r="S134" s="24"/>
      <c r="T134" s="25"/>
      <c r="U134" s="25"/>
      <c r="V134" s="28"/>
    </row>
    <row r="135" spans="1:22" ht="12.75">
      <c r="A135" s="233">
        <f t="shared" si="20"/>
        <v>127</v>
      </c>
      <c r="B135" s="60" t="s">
        <v>366</v>
      </c>
      <c r="C135" s="30">
        <f t="shared" si="21"/>
        <v>190</v>
      </c>
      <c r="D135" s="25">
        <f t="shared" si="21"/>
        <v>190</v>
      </c>
      <c r="E135" s="20"/>
      <c r="F135" s="22"/>
      <c r="G135" s="29">
        <f t="shared" si="25"/>
        <v>190</v>
      </c>
      <c r="H135" s="25">
        <v>190</v>
      </c>
      <c r="I135" s="25"/>
      <c r="J135" s="26"/>
      <c r="K135" s="24"/>
      <c r="L135" s="25"/>
      <c r="M135" s="25"/>
      <c r="N135" s="28"/>
      <c r="O135" s="24"/>
      <c r="P135" s="25"/>
      <c r="Q135" s="25"/>
      <c r="R135" s="28"/>
      <c r="S135" s="24"/>
      <c r="T135" s="25"/>
      <c r="U135" s="25"/>
      <c r="V135" s="28"/>
    </row>
    <row r="136" spans="1:22" ht="12.75">
      <c r="A136" s="233">
        <v>128</v>
      </c>
      <c r="B136" s="60" t="s">
        <v>454</v>
      </c>
      <c r="C136" s="30">
        <f t="shared" si="21"/>
        <v>15</v>
      </c>
      <c r="D136" s="25">
        <f t="shared" si="21"/>
        <v>15</v>
      </c>
      <c r="E136" s="20"/>
      <c r="F136" s="22"/>
      <c r="G136" s="29">
        <f t="shared" si="25"/>
        <v>15</v>
      </c>
      <c r="H136" s="25">
        <v>15</v>
      </c>
      <c r="I136" s="25"/>
      <c r="J136" s="26"/>
      <c r="K136" s="24"/>
      <c r="L136" s="25"/>
      <c r="M136" s="25"/>
      <c r="N136" s="28"/>
      <c r="O136" s="24"/>
      <c r="P136" s="25"/>
      <c r="Q136" s="25"/>
      <c r="R136" s="28"/>
      <c r="S136" s="24"/>
      <c r="T136" s="25"/>
      <c r="U136" s="25"/>
      <c r="V136" s="28"/>
    </row>
    <row r="137" spans="1:22" ht="12.75">
      <c r="A137" s="233">
        <v>129</v>
      </c>
      <c r="B137" s="68" t="s">
        <v>367</v>
      </c>
      <c r="C137" s="30">
        <f t="shared" si="21"/>
        <v>350</v>
      </c>
      <c r="D137" s="25">
        <f t="shared" si="21"/>
        <v>350</v>
      </c>
      <c r="E137" s="20"/>
      <c r="F137" s="22"/>
      <c r="G137" s="29">
        <f t="shared" si="25"/>
        <v>350</v>
      </c>
      <c r="H137" s="25">
        <v>350</v>
      </c>
      <c r="I137" s="25"/>
      <c r="J137" s="26"/>
      <c r="K137" s="24"/>
      <c r="L137" s="25"/>
      <c r="M137" s="25"/>
      <c r="N137" s="28"/>
      <c r="O137" s="24"/>
      <c r="P137" s="25"/>
      <c r="Q137" s="25"/>
      <c r="R137" s="28"/>
      <c r="S137" s="24"/>
      <c r="T137" s="25"/>
      <c r="U137" s="25"/>
      <c r="V137" s="28"/>
    </row>
    <row r="138" spans="1:22" ht="12.75">
      <c r="A138" s="233">
        <f t="shared" si="20"/>
        <v>130</v>
      </c>
      <c r="B138" s="60" t="s">
        <v>368</v>
      </c>
      <c r="C138" s="30">
        <f t="shared" si="21"/>
        <v>1512.9</v>
      </c>
      <c r="D138" s="25">
        <f t="shared" si="21"/>
        <v>1512.9</v>
      </c>
      <c r="E138" s="20"/>
      <c r="F138" s="22"/>
      <c r="G138" s="29"/>
      <c r="H138" s="25"/>
      <c r="I138" s="25"/>
      <c r="J138" s="26"/>
      <c r="K138" s="24">
        <f>L138+N138</f>
        <v>1512.9</v>
      </c>
      <c r="L138" s="25">
        <v>1512.9</v>
      </c>
      <c r="M138" s="25"/>
      <c r="N138" s="28"/>
      <c r="O138" s="24"/>
      <c r="P138" s="25"/>
      <c r="Q138" s="25"/>
      <c r="R138" s="28"/>
      <c r="S138" s="24"/>
      <c r="T138" s="25"/>
      <c r="U138" s="25"/>
      <c r="V138" s="28"/>
    </row>
    <row r="139" spans="1:22" ht="12.75">
      <c r="A139" s="233">
        <f t="shared" si="20"/>
        <v>131</v>
      </c>
      <c r="B139" s="60" t="s">
        <v>369</v>
      </c>
      <c r="C139" s="30">
        <f t="shared" si="21"/>
        <v>529.3</v>
      </c>
      <c r="D139" s="25">
        <f t="shared" si="21"/>
        <v>529.3</v>
      </c>
      <c r="E139" s="20"/>
      <c r="F139" s="22"/>
      <c r="G139" s="29"/>
      <c r="H139" s="25"/>
      <c r="I139" s="25"/>
      <c r="J139" s="26"/>
      <c r="K139" s="24">
        <f>L139+N139</f>
        <v>529.3</v>
      </c>
      <c r="L139" s="25">
        <v>529.3</v>
      </c>
      <c r="M139" s="25"/>
      <c r="N139" s="28"/>
      <c r="O139" s="24"/>
      <c r="P139" s="25"/>
      <c r="Q139" s="25"/>
      <c r="R139" s="28"/>
      <c r="S139" s="24"/>
      <c r="T139" s="25"/>
      <c r="U139" s="25"/>
      <c r="V139" s="28"/>
    </row>
    <row r="140" spans="1:22" ht="12.75">
      <c r="A140" s="233">
        <f t="shared" si="20"/>
        <v>132</v>
      </c>
      <c r="B140" s="60" t="s">
        <v>370</v>
      </c>
      <c r="C140" s="30">
        <f t="shared" si="21"/>
        <v>1437.8</v>
      </c>
      <c r="D140" s="25">
        <f t="shared" si="21"/>
        <v>1437.8</v>
      </c>
      <c r="E140" s="20"/>
      <c r="F140" s="22"/>
      <c r="G140" s="29"/>
      <c r="H140" s="25"/>
      <c r="I140" s="25"/>
      <c r="J140" s="26"/>
      <c r="K140" s="24">
        <f>L140+N140</f>
        <v>1437.8</v>
      </c>
      <c r="L140" s="25">
        <v>1437.8</v>
      </c>
      <c r="M140" s="25"/>
      <c r="N140" s="28"/>
      <c r="O140" s="24"/>
      <c r="P140" s="25"/>
      <c r="Q140" s="25"/>
      <c r="R140" s="28"/>
      <c r="S140" s="24"/>
      <c r="T140" s="25"/>
      <c r="U140" s="25"/>
      <c r="V140" s="28"/>
    </row>
    <row r="141" spans="1:22" s="115" customFormat="1" ht="24" customHeight="1">
      <c r="A141" s="114">
        <v>133</v>
      </c>
      <c r="B141" s="95" t="s">
        <v>371</v>
      </c>
      <c r="C141" s="238">
        <f t="shared" si="21"/>
        <v>17.1</v>
      </c>
      <c r="D141" s="239">
        <f>H141+L141+P141+T141</f>
        <v>17.1</v>
      </c>
      <c r="E141" s="240"/>
      <c r="F141" s="241"/>
      <c r="G141" s="242">
        <f t="shared" si="25"/>
        <v>17.1</v>
      </c>
      <c r="H141" s="239">
        <v>17.1</v>
      </c>
      <c r="I141" s="96"/>
      <c r="J141" s="97"/>
      <c r="K141" s="98"/>
      <c r="L141" s="96"/>
      <c r="M141" s="96"/>
      <c r="N141" s="99"/>
      <c r="O141" s="98"/>
      <c r="P141" s="96"/>
      <c r="Q141" s="96"/>
      <c r="R141" s="99"/>
      <c r="S141" s="100"/>
      <c r="T141" s="96"/>
      <c r="U141" s="96"/>
      <c r="V141" s="99"/>
    </row>
    <row r="142" spans="1:22" ht="12.75">
      <c r="A142" s="233">
        <f t="shared" si="20"/>
        <v>134</v>
      </c>
      <c r="B142" s="60" t="s">
        <v>372</v>
      </c>
      <c r="C142" s="30">
        <f t="shared" si="21"/>
        <v>99</v>
      </c>
      <c r="D142" s="25"/>
      <c r="E142" s="20"/>
      <c r="F142" s="71">
        <f t="shared" si="21"/>
        <v>99</v>
      </c>
      <c r="G142" s="29">
        <f t="shared" si="25"/>
        <v>99</v>
      </c>
      <c r="H142" s="25"/>
      <c r="I142" s="25"/>
      <c r="J142" s="26">
        <v>99</v>
      </c>
      <c r="K142" s="24"/>
      <c r="L142" s="25"/>
      <c r="M142" s="25"/>
      <c r="N142" s="28"/>
      <c r="O142" s="24"/>
      <c r="P142" s="25"/>
      <c r="Q142" s="25"/>
      <c r="R142" s="28"/>
      <c r="S142" s="24"/>
      <c r="T142" s="25"/>
      <c r="U142" s="25"/>
      <c r="V142" s="28"/>
    </row>
    <row r="143" spans="1:22" ht="12.75">
      <c r="A143" s="233">
        <f aca="true" t="shared" si="29" ref="A143:A192">+A142+1</f>
        <v>135</v>
      </c>
      <c r="B143" s="62" t="s">
        <v>273</v>
      </c>
      <c r="C143" s="19">
        <f t="shared" si="21"/>
        <v>971.0999999999999</v>
      </c>
      <c r="D143" s="20">
        <f t="shared" si="21"/>
        <v>971.0999999999999</v>
      </c>
      <c r="E143" s="20">
        <f t="shared" si="21"/>
        <v>651.1</v>
      </c>
      <c r="F143" s="22">
        <f t="shared" si="21"/>
        <v>0</v>
      </c>
      <c r="G143" s="23">
        <f t="shared" si="25"/>
        <v>777.8</v>
      </c>
      <c r="H143" s="20">
        <v>777.8</v>
      </c>
      <c r="I143" s="20">
        <v>569</v>
      </c>
      <c r="J143" s="21"/>
      <c r="K143" s="19">
        <f>L143+N143</f>
        <v>47.9</v>
      </c>
      <c r="L143" s="20">
        <v>47.9</v>
      </c>
      <c r="M143" s="20">
        <v>20.9</v>
      </c>
      <c r="N143" s="28"/>
      <c r="O143" s="24"/>
      <c r="P143" s="25"/>
      <c r="Q143" s="25"/>
      <c r="R143" s="28"/>
      <c r="S143" s="19">
        <f>T143+V143</f>
        <v>145.4</v>
      </c>
      <c r="T143" s="20">
        <v>145.4</v>
      </c>
      <c r="U143" s="20">
        <v>61.2</v>
      </c>
      <c r="V143" s="22"/>
    </row>
    <row r="144" spans="1:22" ht="12.75">
      <c r="A144" s="233">
        <f t="shared" si="29"/>
        <v>136</v>
      </c>
      <c r="B144" s="62" t="s">
        <v>139</v>
      </c>
      <c r="C144" s="19">
        <f t="shared" si="21"/>
        <v>110.3</v>
      </c>
      <c r="D144" s="20">
        <f t="shared" si="21"/>
        <v>110.3</v>
      </c>
      <c r="E144" s="20">
        <f t="shared" si="21"/>
        <v>20.9</v>
      </c>
      <c r="F144" s="22"/>
      <c r="G144" s="23">
        <f t="shared" si="25"/>
        <v>5.5</v>
      </c>
      <c r="H144" s="31">
        <v>5.5</v>
      </c>
      <c r="I144" s="31"/>
      <c r="J144" s="47"/>
      <c r="K144" s="19">
        <f aca="true" t="shared" si="30" ref="K144:K155">L144+N144</f>
        <v>104.8</v>
      </c>
      <c r="L144" s="20">
        <v>104.8</v>
      </c>
      <c r="M144" s="20">
        <v>20.9</v>
      </c>
      <c r="N144" s="71"/>
      <c r="O144" s="24"/>
      <c r="P144" s="25"/>
      <c r="Q144" s="25"/>
      <c r="R144" s="28"/>
      <c r="S144" s="24"/>
      <c r="T144" s="25"/>
      <c r="U144" s="25"/>
      <c r="V144" s="28"/>
    </row>
    <row r="145" spans="1:22" ht="12.75">
      <c r="A145" s="233">
        <f t="shared" si="29"/>
        <v>137</v>
      </c>
      <c r="B145" s="62" t="s">
        <v>140</v>
      </c>
      <c r="C145" s="19">
        <f t="shared" si="21"/>
        <v>64.7</v>
      </c>
      <c r="D145" s="20">
        <f t="shared" si="21"/>
        <v>64.7</v>
      </c>
      <c r="E145" s="20">
        <f t="shared" si="21"/>
        <v>20.9</v>
      </c>
      <c r="F145" s="22"/>
      <c r="G145" s="23">
        <f t="shared" si="25"/>
        <v>7</v>
      </c>
      <c r="H145" s="31">
        <v>7</v>
      </c>
      <c r="I145" s="31"/>
      <c r="J145" s="47"/>
      <c r="K145" s="19">
        <f t="shared" si="30"/>
        <v>57.7</v>
      </c>
      <c r="L145" s="20">
        <v>57.7</v>
      </c>
      <c r="M145" s="20">
        <v>20.9</v>
      </c>
      <c r="N145" s="71"/>
      <c r="O145" s="24"/>
      <c r="P145" s="25"/>
      <c r="Q145" s="25"/>
      <c r="R145" s="28"/>
      <c r="S145" s="24"/>
      <c r="T145" s="25"/>
      <c r="U145" s="25"/>
      <c r="V145" s="28"/>
    </row>
    <row r="146" spans="1:22" ht="12.75">
      <c r="A146" s="233">
        <f t="shared" si="29"/>
        <v>138</v>
      </c>
      <c r="B146" s="62" t="s">
        <v>141</v>
      </c>
      <c r="C146" s="19">
        <f t="shared" si="21"/>
        <v>65</v>
      </c>
      <c r="D146" s="20">
        <f t="shared" si="21"/>
        <v>65</v>
      </c>
      <c r="E146" s="20">
        <f t="shared" si="21"/>
        <v>20.9</v>
      </c>
      <c r="F146" s="22"/>
      <c r="G146" s="23">
        <f t="shared" si="25"/>
        <v>0.8</v>
      </c>
      <c r="H146" s="31">
        <v>0.8</v>
      </c>
      <c r="I146" s="31"/>
      <c r="J146" s="47"/>
      <c r="K146" s="19">
        <f t="shared" si="30"/>
        <v>64.2</v>
      </c>
      <c r="L146" s="20">
        <v>64.2</v>
      </c>
      <c r="M146" s="20">
        <v>20.9</v>
      </c>
      <c r="N146" s="71"/>
      <c r="O146" s="24"/>
      <c r="P146" s="25"/>
      <c r="Q146" s="25"/>
      <c r="R146" s="28"/>
      <c r="S146" s="24"/>
      <c r="T146" s="25"/>
      <c r="U146" s="25"/>
      <c r="V146" s="28"/>
    </row>
    <row r="147" spans="1:22" ht="12.75">
      <c r="A147" s="233">
        <f t="shared" si="29"/>
        <v>139</v>
      </c>
      <c r="B147" s="62" t="s">
        <v>142</v>
      </c>
      <c r="C147" s="19">
        <f t="shared" si="21"/>
        <v>22.3</v>
      </c>
      <c r="D147" s="20">
        <f t="shared" si="21"/>
        <v>22.3</v>
      </c>
      <c r="E147" s="20">
        <f t="shared" si="21"/>
        <v>5.2</v>
      </c>
      <c r="F147" s="22"/>
      <c r="G147" s="23">
        <f t="shared" si="25"/>
        <v>2.3</v>
      </c>
      <c r="H147" s="31">
        <v>2.3</v>
      </c>
      <c r="I147" s="31"/>
      <c r="J147" s="47"/>
      <c r="K147" s="19">
        <f t="shared" si="30"/>
        <v>20</v>
      </c>
      <c r="L147" s="20">
        <v>20</v>
      </c>
      <c r="M147" s="20">
        <v>5.2</v>
      </c>
      <c r="N147" s="71"/>
      <c r="O147" s="24"/>
      <c r="P147" s="25"/>
      <c r="Q147" s="25"/>
      <c r="R147" s="28"/>
      <c r="S147" s="24"/>
      <c r="T147" s="25"/>
      <c r="U147" s="25"/>
      <c r="V147" s="28"/>
    </row>
    <row r="148" spans="1:22" ht="12.75">
      <c r="A148" s="233">
        <f t="shared" si="29"/>
        <v>140</v>
      </c>
      <c r="B148" s="62" t="s">
        <v>143</v>
      </c>
      <c r="C148" s="19">
        <f t="shared" si="21"/>
        <v>43.1</v>
      </c>
      <c r="D148" s="20">
        <f t="shared" si="21"/>
        <v>43.1</v>
      </c>
      <c r="E148" s="20">
        <f t="shared" si="21"/>
        <v>15.7</v>
      </c>
      <c r="F148" s="22"/>
      <c r="G148" s="23"/>
      <c r="H148" s="31"/>
      <c r="I148" s="31"/>
      <c r="J148" s="47"/>
      <c r="K148" s="19">
        <f t="shared" si="30"/>
        <v>43.1</v>
      </c>
      <c r="L148" s="20">
        <v>43.1</v>
      </c>
      <c r="M148" s="20">
        <v>15.7</v>
      </c>
      <c r="N148" s="71"/>
      <c r="O148" s="24"/>
      <c r="P148" s="25"/>
      <c r="Q148" s="25"/>
      <c r="R148" s="28"/>
      <c r="S148" s="24"/>
      <c r="T148" s="25"/>
      <c r="U148" s="25"/>
      <c r="V148" s="28"/>
    </row>
    <row r="149" spans="1:22" ht="12.75">
      <c r="A149" s="233">
        <f t="shared" si="29"/>
        <v>141</v>
      </c>
      <c r="B149" s="62" t="s">
        <v>144</v>
      </c>
      <c r="C149" s="19">
        <f t="shared" si="21"/>
        <v>130.2</v>
      </c>
      <c r="D149" s="20">
        <f t="shared" si="21"/>
        <v>130.2</v>
      </c>
      <c r="E149" s="20">
        <f t="shared" si="21"/>
        <v>19</v>
      </c>
      <c r="F149" s="22"/>
      <c r="G149" s="23"/>
      <c r="H149" s="31"/>
      <c r="I149" s="31"/>
      <c r="J149" s="47"/>
      <c r="K149" s="19">
        <f t="shared" si="30"/>
        <v>130.2</v>
      </c>
      <c r="L149" s="20">
        <v>130.2</v>
      </c>
      <c r="M149" s="20">
        <v>19</v>
      </c>
      <c r="N149" s="71"/>
      <c r="O149" s="24"/>
      <c r="P149" s="25"/>
      <c r="Q149" s="25"/>
      <c r="R149" s="28"/>
      <c r="S149" s="24"/>
      <c r="T149" s="25"/>
      <c r="U149" s="25"/>
      <c r="V149" s="28"/>
    </row>
    <row r="150" spans="1:22" ht="12.75">
      <c r="A150" s="233">
        <f t="shared" si="29"/>
        <v>142</v>
      </c>
      <c r="B150" s="62" t="s">
        <v>145</v>
      </c>
      <c r="C150" s="19">
        <f t="shared" si="21"/>
        <v>93.6</v>
      </c>
      <c r="D150" s="20">
        <f t="shared" si="21"/>
        <v>93.6</v>
      </c>
      <c r="E150" s="20">
        <f t="shared" si="21"/>
        <v>21.3</v>
      </c>
      <c r="F150" s="22"/>
      <c r="G150" s="23"/>
      <c r="H150" s="31"/>
      <c r="I150" s="31"/>
      <c r="J150" s="47"/>
      <c r="K150" s="19">
        <f t="shared" si="30"/>
        <v>93.6</v>
      </c>
      <c r="L150" s="20">
        <v>93.6</v>
      </c>
      <c r="M150" s="20">
        <v>21.3</v>
      </c>
      <c r="N150" s="71"/>
      <c r="O150" s="24"/>
      <c r="P150" s="25"/>
      <c r="Q150" s="25"/>
      <c r="R150" s="28"/>
      <c r="S150" s="24"/>
      <c r="T150" s="25"/>
      <c r="U150" s="25"/>
      <c r="V150" s="28"/>
    </row>
    <row r="151" spans="1:22" ht="12.75">
      <c r="A151" s="233">
        <f t="shared" si="29"/>
        <v>143</v>
      </c>
      <c r="B151" s="62" t="s">
        <v>146</v>
      </c>
      <c r="C151" s="19">
        <f aca="true" t="shared" si="31" ref="C151:E155">G151+K151+O151+S151</f>
        <v>62.3</v>
      </c>
      <c r="D151" s="20">
        <f t="shared" si="31"/>
        <v>62.3</v>
      </c>
      <c r="E151" s="20">
        <f t="shared" si="31"/>
        <v>20.9</v>
      </c>
      <c r="F151" s="22"/>
      <c r="G151" s="23">
        <f t="shared" si="25"/>
        <v>3.9</v>
      </c>
      <c r="H151" s="31">
        <v>3.9</v>
      </c>
      <c r="I151" s="31"/>
      <c r="J151" s="47"/>
      <c r="K151" s="19">
        <f t="shared" si="30"/>
        <v>58.4</v>
      </c>
      <c r="L151" s="20">
        <v>58.4</v>
      </c>
      <c r="M151" s="20">
        <v>20.9</v>
      </c>
      <c r="N151" s="71"/>
      <c r="O151" s="24"/>
      <c r="P151" s="25"/>
      <c r="Q151" s="25"/>
      <c r="R151" s="28"/>
      <c r="S151" s="24"/>
      <c r="T151" s="25"/>
      <c r="U151" s="25"/>
      <c r="V151" s="28"/>
    </row>
    <row r="152" spans="1:22" ht="12.75">
      <c r="A152" s="233">
        <f t="shared" si="29"/>
        <v>144</v>
      </c>
      <c r="B152" s="62" t="s">
        <v>276</v>
      </c>
      <c r="C152" s="19">
        <f t="shared" si="31"/>
        <v>128.6</v>
      </c>
      <c r="D152" s="20">
        <f t="shared" si="31"/>
        <v>128.6</v>
      </c>
      <c r="E152" s="20">
        <f t="shared" si="31"/>
        <v>20.9</v>
      </c>
      <c r="F152" s="22"/>
      <c r="G152" s="23">
        <f t="shared" si="25"/>
        <v>3.5</v>
      </c>
      <c r="H152" s="31">
        <v>3.5</v>
      </c>
      <c r="I152" s="31"/>
      <c r="J152" s="47"/>
      <c r="K152" s="19">
        <f t="shared" si="30"/>
        <v>125.1</v>
      </c>
      <c r="L152" s="20">
        <v>125.1</v>
      </c>
      <c r="M152" s="20">
        <v>20.9</v>
      </c>
      <c r="N152" s="71"/>
      <c r="O152" s="24"/>
      <c r="P152" s="25"/>
      <c r="Q152" s="25"/>
      <c r="R152" s="28"/>
      <c r="S152" s="24"/>
      <c r="T152" s="25"/>
      <c r="U152" s="25"/>
      <c r="V152" s="28"/>
    </row>
    <row r="153" spans="1:22" ht="12.75">
      <c r="A153" s="233">
        <f t="shared" si="29"/>
        <v>145</v>
      </c>
      <c r="B153" s="62" t="s">
        <v>148</v>
      </c>
      <c r="C153" s="19">
        <f t="shared" si="31"/>
        <v>253.7</v>
      </c>
      <c r="D153" s="20">
        <f t="shared" si="31"/>
        <v>253.7</v>
      </c>
      <c r="E153" s="20">
        <f t="shared" si="31"/>
        <v>20.9</v>
      </c>
      <c r="F153" s="22"/>
      <c r="G153" s="23"/>
      <c r="H153" s="31"/>
      <c r="I153" s="31"/>
      <c r="J153" s="47"/>
      <c r="K153" s="19">
        <f t="shared" si="30"/>
        <v>253.7</v>
      </c>
      <c r="L153" s="20">
        <v>253.7</v>
      </c>
      <c r="M153" s="20">
        <v>20.9</v>
      </c>
      <c r="N153" s="71"/>
      <c r="O153" s="24"/>
      <c r="P153" s="25"/>
      <c r="Q153" s="25"/>
      <c r="R153" s="28"/>
      <c r="S153" s="24"/>
      <c r="T153" s="25"/>
      <c r="U153" s="25"/>
      <c r="V153" s="28"/>
    </row>
    <row r="154" spans="1:22" ht="12.75">
      <c r="A154" s="233">
        <f t="shared" si="29"/>
        <v>146</v>
      </c>
      <c r="B154" s="62" t="s">
        <v>316</v>
      </c>
      <c r="C154" s="19">
        <f t="shared" si="31"/>
        <v>500.5</v>
      </c>
      <c r="D154" s="20">
        <f t="shared" si="31"/>
        <v>500.5</v>
      </c>
      <c r="E154" s="20">
        <f t="shared" si="31"/>
        <v>382.1</v>
      </c>
      <c r="F154" s="22"/>
      <c r="G154" s="64"/>
      <c r="H154" s="25"/>
      <c r="I154" s="25"/>
      <c r="J154" s="64"/>
      <c r="K154" s="65">
        <f t="shared" si="30"/>
        <v>500.5</v>
      </c>
      <c r="L154" s="20">
        <f>L155</f>
        <v>500.5</v>
      </c>
      <c r="M154" s="20">
        <f>M155</f>
        <v>382.1</v>
      </c>
      <c r="N154" s="91"/>
      <c r="O154" s="69"/>
      <c r="P154" s="25"/>
      <c r="Q154" s="25"/>
      <c r="R154" s="91"/>
      <c r="S154" s="69"/>
      <c r="T154" s="25"/>
      <c r="U154" s="25"/>
      <c r="V154" s="91"/>
    </row>
    <row r="155" spans="1:22" ht="12.75">
      <c r="A155" s="233">
        <f t="shared" si="29"/>
        <v>147</v>
      </c>
      <c r="B155" s="60" t="s">
        <v>373</v>
      </c>
      <c r="C155" s="30">
        <f t="shared" si="31"/>
        <v>500.5</v>
      </c>
      <c r="D155" s="31">
        <f t="shared" si="31"/>
        <v>500.5</v>
      </c>
      <c r="E155" s="31">
        <f t="shared" si="31"/>
        <v>382.1</v>
      </c>
      <c r="F155" s="22"/>
      <c r="G155" s="64"/>
      <c r="H155" s="20"/>
      <c r="I155" s="20"/>
      <c r="J155" s="63"/>
      <c r="K155" s="66">
        <f t="shared" si="30"/>
        <v>500.5</v>
      </c>
      <c r="L155" s="31">
        <v>500.5</v>
      </c>
      <c r="M155" s="31">
        <v>382.1</v>
      </c>
      <c r="N155" s="91"/>
      <c r="O155" s="69"/>
      <c r="P155" s="25"/>
      <c r="Q155" s="25"/>
      <c r="R155" s="91"/>
      <c r="S155" s="69"/>
      <c r="T155" s="25"/>
      <c r="U155" s="25"/>
      <c r="V155" s="91"/>
    </row>
    <row r="156" spans="1:22" ht="12.75">
      <c r="A156" s="233">
        <f t="shared" si="29"/>
        <v>148</v>
      </c>
      <c r="B156" s="62" t="s">
        <v>307</v>
      </c>
      <c r="C156" s="19">
        <f aca="true" t="shared" si="32" ref="C156:D160">G156+K156+O156+S156</f>
        <v>101</v>
      </c>
      <c r="D156" s="20">
        <f t="shared" si="32"/>
        <v>101</v>
      </c>
      <c r="E156" s="20"/>
      <c r="F156" s="22"/>
      <c r="G156" s="63">
        <f>G157+G158</f>
        <v>101</v>
      </c>
      <c r="H156" s="20">
        <f>H157+H158</f>
        <v>101</v>
      </c>
      <c r="I156" s="25"/>
      <c r="J156" s="64"/>
      <c r="K156" s="69"/>
      <c r="L156" s="25"/>
      <c r="M156" s="25"/>
      <c r="N156" s="91"/>
      <c r="O156" s="69"/>
      <c r="P156" s="25"/>
      <c r="Q156" s="25"/>
      <c r="R156" s="91"/>
      <c r="S156" s="69"/>
      <c r="T156" s="25"/>
      <c r="U156" s="25"/>
      <c r="V156" s="91"/>
    </row>
    <row r="157" spans="1:22" ht="12.75">
      <c r="A157" s="233">
        <f t="shared" si="29"/>
        <v>149</v>
      </c>
      <c r="B157" s="68" t="s">
        <v>374</v>
      </c>
      <c r="C157" s="30">
        <f t="shared" si="32"/>
        <v>100</v>
      </c>
      <c r="D157" s="25">
        <f t="shared" si="32"/>
        <v>100</v>
      </c>
      <c r="E157" s="25"/>
      <c r="F157" s="28"/>
      <c r="G157" s="64">
        <f t="shared" si="25"/>
        <v>100</v>
      </c>
      <c r="H157" s="25">
        <v>100</v>
      </c>
      <c r="I157" s="25"/>
      <c r="J157" s="64"/>
      <c r="K157" s="69"/>
      <c r="L157" s="25"/>
      <c r="M157" s="25"/>
      <c r="N157" s="91"/>
      <c r="O157" s="69"/>
      <c r="P157" s="25"/>
      <c r="Q157" s="25"/>
      <c r="R157" s="91"/>
      <c r="S157" s="69"/>
      <c r="T157" s="25"/>
      <c r="U157" s="25"/>
      <c r="V157" s="91"/>
    </row>
    <row r="158" spans="1:22" ht="12.75">
      <c r="A158" s="233">
        <f t="shared" si="29"/>
        <v>150</v>
      </c>
      <c r="B158" s="60" t="s">
        <v>375</v>
      </c>
      <c r="C158" s="30">
        <f t="shared" si="32"/>
        <v>1</v>
      </c>
      <c r="D158" s="25">
        <f t="shared" si="32"/>
        <v>1</v>
      </c>
      <c r="E158" s="25"/>
      <c r="F158" s="28"/>
      <c r="G158" s="64">
        <f aca="true" t="shared" si="33" ref="G158:G194">H158+J158</f>
        <v>1</v>
      </c>
      <c r="H158" s="25">
        <v>1</v>
      </c>
      <c r="I158" s="25"/>
      <c r="J158" s="64"/>
      <c r="K158" s="69"/>
      <c r="L158" s="25"/>
      <c r="M158" s="25"/>
      <c r="N158" s="91"/>
      <c r="O158" s="69"/>
      <c r="P158" s="25"/>
      <c r="Q158" s="25"/>
      <c r="R158" s="91"/>
      <c r="S158" s="69"/>
      <c r="T158" s="25"/>
      <c r="U158" s="25"/>
      <c r="V158" s="91"/>
    </row>
    <row r="159" spans="1:22" ht="12.75">
      <c r="A159" s="233">
        <v>151</v>
      </c>
      <c r="B159" s="62" t="s">
        <v>138</v>
      </c>
      <c r="C159" s="19">
        <f t="shared" si="32"/>
        <v>451.6</v>
      </c>
      <c r="D159" s="20">
        <f t="shared" si="32"/>
        <v>451.6</v>
      </c>
      <c r="E159" s="20">
        <f>I159+M159+Q159+U159</f>
        <v>251.39999999999998</v>
      </c>
      <c r="F159" s="22"/>
      <c r="G159" s="23"/>
      <c r="H159" s="20"/>
      <c r="I159" s="20"/>
      <c r="J159" s="26"/>
      <c r="K159" s="65">
        <f>L159+N159</f>
        <v>354.7</v>
      </c>
      <c r="L159" s="20">
        <v>354.7</v>
      </c>
      <c r="M159" s="20">
        <v>201.2</v>
      </c>
      <c r="N159" s="28"/>
      <c r="O159" s="24"/>
      <c r="P159" s="25"/>
      <c r="Q159" s="25"/>
      <c r="R159" s="28"/>
      <c r="S159" s="19">
        <f>T159+V159</f>
        <v>96.9</v>
      </c>
      <c r="T159" s="20">
        <v>96.9</v>
      </c>
      <c r="U159" s="20">
        <v>50.2</v>
      </c>
      <c r="V159" s="28"/>
    </row>
    <row r="160" spans="1:22" ht="13.5" thickBot="1">
      <c r="A160" s="234">
        <f t="shared" si="29"/>
        <v>152</v>
      </c>
      <c r="B160" s="287" t="s">
        <v>464</v>
      </c>
      <c r="C160" s="110">
        <f t="shared" si="32"/>
        <v>188</v>
      </c>
      <c r="D160" s="86">
        <f t="shared" si="32"/>
        <v>188</v>
      </c>
      <c r="E160" s="86">
        <f>I160+M160+Q160+U160</f>
        <v>114.8</v>
      </c>
      <c r="F160" s="36"/>
      <c r="G160" s="101"/>
      <c r="H160" s="86"/>
      <c r="I160" s="86"/>
      <c r="J160" s="92"/>
      <c r="K160" s="66">
        <f>L160+N160</f>
        <v>188</v>
      </c>
      <c r="L160" s="86">
        <v>188</v>
      </c>
      <c r="M160" s="86">
        <v>114.8</v>
      </c>
      <c r="N160" s="36"/>
      <c r="O160" s="85"/>
      <c r="P160" s="86"/>
      <c r="Q160" s="86"/>
      <c r="R160" s="36"/>
      <c r="S160" s="85"/>
      <c r="T160" s="86"/>
      <c r="U160" s="86"/>
      <c r="V160" s="36"/>
    </row>
    <row r="161" spans="1:22" ht="47.25" customHeight="1" thickBot="1">
      <c r="A161" s="235">
        <f t="shared" si="29"/>
        <v>153</v>
      </c>
      <c r="B161" s="50" t="s">
        <v>376</v>
      </c>
      <c r="C161" s="51">
        <f aca="true" t="shared" si="34" ref="C161:U161">C162+C171+SUM(C173:C182)</f>
        <v>8734.9</v>
      </c>
      <c r="D161" s="39">
        <f t="shared" si="34"/>
        <v>2764.9</v>
      </c>
      <c r="E161" s="39">
        <f t="shared" si="34"/>
        <v>480.0000000000001</v>
      </c>
      <c r="F161" s="52">
        <f t="shared" si="34"/>
        <v>5970</v>
      </c>
      <c r="G161" s="75">
        <f t="shared" si="34"/>
        <v>6909.200000000001</v>
      </c>
      <c r="H161" s="39">
        <f>H162+H171+SUM(H173:H182)</f>
        <v>2439.2000000000003</v>
      </c>
      <c r="I161" s="39">
        <f t="shared" si="34"/>
        <v>464.2000000000001</v>
      </c>
      <c r="J161" s="75">
        <f t="shared" si="34"/>
        <v>4470</v>
      </c>
      <c r="K161" s="51">
        <f t="shared" si="34"/>
        <v>1537.9</v>
      </c>
      <c r="L161" s="39">
        <f t="shared" si="34"/>
        <v>37.9</v>
      </c>
      <c r="M161" s="39"/>
      <c r="N161" s="52">
        <f t="shared" si="34"/>
        <v>1500</v>
      </c>
      <c r="O161" s="51"/>
      <c r="P161" s="39"/>
      <c r="Q161" s="39"/>
      <c r="R161" s="52"/>
      <c r="S161" s="51">
        <f t="shared" si="34"/>
        <v>287.8</v>
      </c>
      <c r="T161" s="39">
        <f t="shared" si="34"/>
        <v>287.8</v>
      </c>
      <c r="U161" s="39">
        <f t="shared" si="34"/>
        <v>15.8</v>
      </c>
      <c r="V161" s="52"/>
    </row>
    <row r="162" spans="1:22" ht="12.75">
      <c r="A162" s="232">
        <f t="shared" si="29"/>
        <v>154</v>
      </c>
      <c r="B162" s="55" t="s">
        <v>324</v>
      </c>
      <c r="C162" s="43">
        <f>G162+K162+O162+S162</f>
        <v>6610</v>
      </c>
      <c r="D162" s="44">
        <f>H162+L162+P162+T162</f>
        <v>640</v>
      </c>
      <c r="E162" s="44"/>
      <c r="F162" s="45">
        <f>J162+N162+R162+V162</f>
        <v>5970</v>
      </c>
      <c r="G162" s="56">
        <f>G163+G166+G167+G168+G169+G170</f>
        <v>5072.1</v>
      </c>
      <c r="H162" s="44">
        <f>H163+H166+H167+H168+H169+H170</f>
        <v>602.1</v>
      </c>
      <c r="I162" s="44"/>
      <c r="J162" s="56">
        <f>J163+J167</f>
        <v>4470</v>
      </c>
      <c r="K162" s="57">
        <f>K163+K167+K168</f>
        <v>1537.9</v>
      </c>
      <c r="L162" s="57">
        <f>L163+L167+L168</f>
        <v>37.9</v>
      </c>
      <c r="M162" s="57"/>
      <c r="N162" s="102">
        <f>N163+N167+N168</f>
        <v>1500</v>
      </c>
      <c r="O162" s="80"/>
      <c r="P162" s="77"/>
      <c r="Q162" s="77"/>
      <c r="R162" s="81"/>
      <c r="S162" s="80"/>
      <c r="T162" s="77"/>
      <c r="U162" s="77"/>
      <c r="V162" s="81"/>
    </row>
    <row r="163" spans="1:22" ht="12.75">
      <c r="A163" s="233">
        <f t="shared" si="29"/>
        <v>155</v>
      </c>
      <c r="B163" s="60" t="s">
        <v>377</v>
      </c>
      <c r="C163" s="30">
        <f aca="true" t="shared" si="35" ref="C163:C195">G163+K163+O163+S163</f>
        <v>5970</v>
      </c>
      <c r="D163" s="25"/>
      <c r="E163" s="25"/>
      <c r="F163" s="28">
        <f>J163+N163+R163+V163</f>
        <v>5970</v>
      </c>
      <c r="G163" s="29">
        <f t="shared" si="33"/>
        <v>4470</v>
      </c>
      <c r="H163" s="31"/>
      <c r="I163" s="31"/>
      <c r="J163" s="47">
        <v>4470</v>
      </c>
      <c r="K163" s="24">
        <f>L163+N163</f>
        <v>1500</v>
      </c>
      <c r="L163" s="25"/>
      <c r="M163" s="25"/>
      <c r="N163" s="28">
        <f>N164</f>
        <v>1500</v>
      </c>
      <c r="O163" s="24"/>
      <c r="P163" s="25"/>
      <c r="Q163" s="25"/>
      <c r="R163" s="28"/>
      <c r="S163" s="24"/>
      <c r="T163" s="25"/>
      <c r="U163" s="25"/>
      <c r="V163" s="28"/>
    </row>
    <row r="164" spans="1:22" ht="12.75">
      <c r="A164" s="233">
        <f t="shared" si="29"/>
        <v>156</v>
      </c>
      <c r="B164" s="60" t="s">
        <v>378</v>
      </c>
      <c r="C164" s="30">
        <f t="shared" si="35"/>
        <v>1500</v>
      </c>
      <c r="D164" s="25"/>
      <c r="E164" s="25"/>
      <c r="F164" s="28">
        <f>J164+N164+R164+V164</f>
        <v>1500</v>
      </c>
      <c r="G164" s="29"/>
      <c r="H164" s="31"/>
      <c r="I164" s="25"/>
      <c r="J164" s="26"/>
      <c r="K164" s="24">
        <f>L164+N164</f>
        <v>1500</v>
      </c>
      <c r="L164" s="25"/>
      <c r="M164" s="25"/>
      <c r="N164" s="28">
        <v>1500</v>
      </c>
      <c r="O164" s="24"/>
      <c r="P164" s="25"/>
      <c r="Q164" s="25"/>
      <c r="R164" s="28"/>
      <c r="S164" s="24"/>
      <c r="T164" s="25"/>
      <c r="U164" s="25"/>
      <c r="V164" s="28"/>
    </row>
    <row r="165" spans="1:22" ht="12.75">
      <c r="A165" s="233">
        <v>157</v>
      </c>
      <c r="B165" s="60" t="s">
        <v>455</v>
      </c>
      <c r="C165" s="30">
        <f t="shared" si="35"/>
        <v>3200</v>
      </c>
      <c r="D165" s="25"/>
      <c r="E165" s="25"/>
      <c r="F165" s="28">
        <f>J165+N165+R165+V165</f>
        <v>3200</v>
      </c>
      <c r="G165" s="29">
        <f t="shared" si="33"/>
        <v>3200</v>
      </c>
      <c r="H165" s="31"/>
      <c r="I165" s="25"/>
      <c r="J165" s="26">
        <v>3200</v>
      </c>
      <c r="K165" s="24"/>
      <c r="L165" s="25"/>
      <c r="M165" s="25"/>
      <c r="N165" s="28"/>
      <c r="O165" s="24"/>
      <c r="P165" s="25"/>
      <c r="Q165" s="25"/>
      <c r="R165" s="28"/>
      <c r="S165" s="24"/>
      <c r="T165" s="25"/>
      <c r="U165" s="25"/>
      <c r="V165" s="28"/>
    </row>
    <row r="166" spans="1:22" ht="12.75">
      <c r="A166" s="233">
        <v>158</v>
      </c>
      <c r="B166" s="60" t="s">
        <v>379</v>
      </c>
      <c r="C166" s="30">
        <f t="shared" si="35"/>
        <v>400</v>
      </c>
      <c r="D166" s="25">
        <f>H166+L166+P166+T166</f>
        <v>400</v>
      </c>
      <c r="E166" s="25"/>
      <c r="F166" s="28"/>
      <c r="G166" s="29">
        <f t="shared" si="33"/>
        <v>400</v>
      </c>
      <c r="H166" s="31">
        <v>400</v>
      </c>
      <c r="I166" s="25"/>
      <c r="J166" s="26"/>
      <c r="K166" s="24"/>
      <c r="L166" s="25"/>
      <c r="M166" s="25"/>
      <c r="N166" s="28"/>
      <c r="O166" s="24"/>
      <c r="P166" s="25"/>
      <c r="Q166" s="25"/>
      <c r="R166" s="28"/>
      <c r="S166" s="24"/>
      <c r="T166" s="25"/>
      <c r="U166" s="25"/>
      <c r="V166" s="28"/>
    </row>
    <row r="167" spans="1:22" ht="12.75">
      <c r="A167" s="233">
        <f t="shared" si="29"/>
        <v>159</v>
      </c>
      <c r="B167" s="60" t="s">
        <v>380</v>
      </c>
      <c r="C167" s="30">
        <f t="shared" si="35"/>
        <v>50</v>
      </c>
      <c r="D167" s="25">
        <f>H167+L167+P167+T167</f>
        <v>50</v>
      </c>
      <c r="E167" s="25"/>
      <c r="F167" s="28"/>
      <c r="G167" s="29">
        <f t="shared" si="33"/>
        <v>50</v>
      </c>
      <c r="H167" s="25">
        <v>50</v>
      </c>
      <c r="I167" s="25"/>
      <c r="J167" s="26"/>
      <c r="K167" s="24"/>
      <c r="L167" s="25"/>
      <c r="M167" s="25"/>
      <c r="N167" s="28"/>
      <c r="O167" s="24"/>
      <c r="P167" s="25"/>
      <c r="Q167" s="25"/>
      <c r="R167" s="28"/>
      <c r="S167" s="24"/>
      <c r="T167" s="25"/>
      <c r="U167" s="25"/>
      <c r="V167" s="28"/>
    </row>
    <row r="168" spans="1:22" ht="12.75">
      <c r="A168" s="233">
        <f t="shared" si="29"/>
        <v>160</v>
      </c>
      <c r="B168" s="60" t="s">
        <v>381</v>
      </c>
      <c r="C168" s="30">
        <f t="shared" si="35"/>
        <v>37.9</v>
      </c>
      <c r="D168" s="25">
        <f>H168+L168+P168+T168</f>
        <v>37.9</v>
      </c>
      <c r="E168" s="25"/>
      <c r="F168" s="28"/>
      <c r="G168" s="29"/>
      <c r="H168" s="29"/>
      <c r="I168" s="29"/>
      <c r="J168" s="64"/>
      <c r="K168" s="24">
        <f>L168+N168</f>
        <v>37.9</v>
      </c>
      <c r="L168" s="29">
        <v>37.9</v>
      </c>
      <c r="M168" s="29"/>
      <c r="N168" s="91"/>
      <c r="O168" s="24"/>
      <c r="P168" s="29"/>
      <c r="Q168" s="29"/>
      <c r="R168" s="91"/>
      <c r="S168" s="24"/>
      <c r="T168" s="29"/>
      <c r="U168" s="29"/>
      <c r="V168" s="91"/>
    </row>
    <row r="169" spans="1:22" ht="12.75">
      <c r="A169" s="233">
        <f t="shared" si="29"/>
        <v>161</v>
      </c>
      <c r="B169" s="62" t="s">
        <v>382</v>
      </c>
      <c r="C169" s="30">
        <f t="shared" si="35"/>
        <v>2.1</v>
      </c>
      <c r="D169" s="25">
        <f>H169+L169+P169+T169</f>
        <v>2.1</v>
      </c>
      <c r="E169" s="25"/>
      <c r="F169" s="28"/>
      <c r="G169" s="29">
        <f t="shared" si="33"/>
        <v>2.1</v>
      </c>
      <c r="H169" s="25">
        <v>2.1</v>
      </c>
      <c r="I169" s="29"/>
      <c r="J169" s="64"/>
      <c r="K169" s="69"/>
      <c r="L169" s="25"/>
      <c r="M169" s="29"/>
      <c r="N169" s="91"/>
      <c r="O169" s="69"/>
      <c r="P169" s="25"/>
      <c r="Q169" s="29"/>
      <c r="R169" s="91"/>
      <c r="S169" s="69"/>
      <c r="T169" s="25"/>
      <c r="U169" s="29"/>
      <c r="V169" s="91"/>
    </row>
    <row r="170" spans="1:22" ht="12.75">
      <c r="A170" s="233">
        <f t="shared" si="29"/>
        <v>162</v>
      </c>
      <c r="B170" s="60" t="s">
        <v>383</v>
      </c>
      <c r="C170" s="30">
        <f t="shared" si="35"/>
        <v>150</v>
      </c>
      <c r="D170" s="25">
        <f>H170+L170+P170+T170</f>
        <v>150</v>
      </c>
      <c r="E170" s="25"/>
      <c r="F170" s="28"/>
      <c r="G170" s="29">
        <f t="shared" si="33"/>
        <v>150</v>
      </c>
      <c r="H170" s="25">
        <v>150</v>
      </c>
      <c r="I170" s="29"/>
      <c r="J170" s="64"/>
      <c r="K170" s="69"/>
      <c r="L170" s="25"/>
      <c r="M170" s="29"/>
      <c r="N170" s="91"/>
      <c r="O170" s="69"/>
      <c r="P170" s="25"/>
      <c r="Q170" s="29"/>
      <c r="R170" s="91"/>
      <c r="S170" s="69"/>
      <c r="T170" s="25"/>
      <c r="U170" s="29"/>
      <c r="V170" s="91"/>
    </row>
    <row r="171" spans="1:22" ht="12.75">
      <c r="A171" s="233">
        <f t="shared" si="29"/>
        <v>163</v>
      </c>
      <c r="B171" s="62" t="s">
        <v>328</v>
      </c>
      <c r="C171" s="19">
        <f t="shared" si="35"/>
        <v>40</v>
      </c>
      <c r="D171" s="20">
        <f>H171</f>
        <v>40</v>
      </c>
      <c r="E171" s="20"/>
      <c r="F171" s="22"/>
      <c r="G171" s="63">
        <f>G172</f>
        <v>40</v>
      </c>
      <c r="H171" s="20">
        <f>H172</f>
        <v>40</v>
      </c>
      <c r="I171" s="25"/>
      <c r="J171" s="64"/>
      <c r="K171" s="69"/>
      <c r="L171" s="25"/>
      <c r="M171" s="25"/>
      <c r="N171" s="91"/>
      <c r="O171" s="69"/>
      <c r="P171" s="25"/>
      <c r="Q171" s="25"/>
      <c r="R171" s="91"/>
      <c r="S171" s="69"/>
      <c r="T171" s="25"/>
      <c r="U171" s="25"/>
      <c r="V171" s="91"/>
    </row>
    <row r="172" spans="1:22" ht="12.75">
      <c r="A172" s="233">
        <f t="shared" si="29"/>
        <v>164</v>
      </c>
      <c r="B172" s="60" t="s">
        <v>384</v>
      </c>
      <c r="C172" s="30">
        <f t="shared" si="35"/>
        <v>40</v>
      </c>
      <c r="D172" s="25">
        <f aca="true" t="shared" si="36" ref="D172:D195">H172+L172+P172+T172</f>
        <v>40</v>
      </c>
      <c r="E172" s="25"/>
      <c r="F172" s="28"/>
      <c r="G172" s="64">
        <f t="shared" si="33"/>
        <v>40</v>
      </c>
      <c r="H172" s="25">
        <v>40</v>
      </c>
      <c r="I172" s="25"/>
      <c r="J172" s="64"/>
      <c r="K172" s="69"/>
      <c r="L172" s="25"/>
      <c r="M172" s="25"/>
      <c r="N172" s="91"/>
      <c r="O172" s="69"/>
      <c r="P172" s="25"/>
      <c r="Q172" s="25"/>
      <c r="R172" s="91"/>
      <c r="S172" s="69"/>
      <c r="T172" s="25"/>
      <c r="U172" s="25"/>
      <c r="V172" s="91"/>
    </row>
    <row r="173" spans="1:22" ht="12.75">
      <c r="A173" s="233">
        <f t="shared" si="29"/>
        <v>165</v>
      </c>
      <c r="B173" s="62" t="s">
        <v>139</v>
      </c>
      <c r="C173" s="19">
        <f t="shared" si="35"/>
        <v>65.2</v>
      </c>
      <c r="D173" s="20">
        <f t="shared" si="36"/>
        <v>65.2</v>
      </c>
      <c r="E173" s="20">
        <f aca="true" t="shared" si="37" ref="E173:E182">I173+M173+Q173+U173</f>
        <v>37</v>
      </c>
      <c r="F173" s="22"/>
      <c r="G173" s="23">
        <f t="shared" si="33"/>
        <v>64.7</v>
      </c>
      <c r="H173" s="20">
        <v>64.7</v>
      </c>
      <c r="I173" s="20">
        <v>37</v>
      </c>
      <c r="J173" s="47"/>
      <c r="K173" s="19"/>
      <c r="L173" s="25"/>
      <c r="M173" s="25"/>
      <c r="N173" s="28"/>
      <c r="O173" s="24"/>
      <c r="P173" s="25"/>
      <c r="Q173" s="25"/>
      <c r="R173" s="28"/>
      <c r="S173" s="19">
        <f>T173+V173</f>
        <v>0.5</v>
      </c>
      <c r="T173" s="20">
        <v>0.5</v>
      </c>
      <c r="U173" s="20"/>
      <c r="V173" s="22"/>
    </row>
    <row r="174" spans="1:22" ht="12.75">
      <c r="A174" s="233">
        <f t="shared" si="29"/>
        <v>166</v>
      </c>
      <c r="B174" s="62" t="s">
        <v>140</v>
      </c>
      <c r="C174" s="19">
        <f t="shared" si="35"/>
        <v>37.1</v>
      </c>
      <c r="D174" s="20">
        <f t="shared" si="36"/>
        <v>37.1</v>
      </c>
      <c r="E174" s="20">
        <f t="shared" si="37"/>
        <v>24</v>
      </c>
      <c r="F174" s="22"/>
      <c r="G174" s="23">
        <f t="shared" si="33"/>
        <v>37.1</v>
      </c>
      <c r="H174" s="20">
        <v>37.1</v>
      </c>
      <c r="I174" s="20">
        <v>24</v>
      </c>
      <c r="J174" s="47"/>
      <c r="K174" s="19"/>
      <c r="L174" s="25"/>
      <c r="M174" s="25"/>
      <c r="N174" s="28"/>
      <c r="O174" s="24"/>
      <c r="P174" s="25"/>
      <c r="Q174" s="25"/>
      <c r="R174" s="28"/>
      <c r="S174" s="19"/>
      <c r="T174" s="20"/>
      <c r="U174" s="20"/>
      <c r="V174" s="22"/>
    </row>
    <row r="175" spans="1:22" ht="12.75">
      <c r="A175" s="233">
        <f t="shared" si="29"/>
        <v>167</v>
      </c>
      <c r="B175" s="62" t="s">
        <v>141</v>
      </c>
      <c r="C175" s="19">
        <f t="shared" si="35"/>
        <v>135.4</v>
      </c>
      <c r="D175" s="20">
        <f t="shared" si="36"/>
        <v>135.4</v>
      </c>
      <c r="E175" s="20">
        <f t="shared" si="37"/>
        <v>85.1</v>
      </c>
      <c r="F175" s="22"/>
      <c r="G175" s="23">
        <f t="shared" si="33"/>
        <v>128.4</v>
      </c>
      <c r="H175" s="20">
        <v>128.4</v>
      </c>
      <c r="I175" s="20">
        <v>85.1</v>
      </c>
      <c r="J175" s="21"/>
      <c r="K175" s="19"/>
      <c r="L175" s="25"/>
      <c r="M175" s="25"/>
      <c r="N175" s="28"/>
      <c r="O175" s="24"/>
      <c r="P175" s="25"/>
      <c r="Q175" s="25"/>
      <c r="R175" s="28"/>
      <c r="S175" s="19">
        <f>T175+V175</f>
        <v>7</v>
      </c>
      <c r="T175" s="20">
        <v>7</v>
      </c>
      <c r="U175" s="20"/>
      <c r="V175" s="22"/>
    </row>
    <row r="176" spans="1:22" ht="12.75">
      <c r="A176" s="233">
        <f t="shared" si="29"/>
        <v>168</v>
      </c>
      <c r="B176" s="62" t="s">
        <v>142</v>
      </c>
      <c r="C176" s="19">
        <f t="shared" si="35"/>
        <v>29.8</v>
      </c>
      <c r="D176" s="20">
        <f t="shared" si="36"/>
        <v>29.8</v>
      </c>
      <c r="E176" s="20">
        <f t="shared" si="37"/>
        <v>21.3</v>
      </c>
      <c r="F176" s="22"/>
      <c r="G176" s="23">
        <f t="shared" si="33"/>
        <v>29.8</v>
      </c>
      <c r="H176" s="20">
        <v>29.8</v>
      </c>
      <c r="I176" s="20">
        <v>21.3</v>
      </c>
      <c r="J176" s="21"/>
      <c r="K176" s="19"/>
      <c r="L176" s="25"/>
      <c r="M176" s="25"/>
      <c r="N176" s="28"/>
      <c r="O176" s="24"/>
      <c r="P176" s="25"/>
      <c r="Q176" s="25"/>
      <c r="R176" s="28"/>
      <c r="S176" s="19"/>
      <c r="T176" s="20"/>
      <c r="U176" s="20"/>
      <c r="V176" s="22"/>
    </row>
    <row r="177" spans="1:22" ht="12.75">
      <c r="A177" s="233">
        <f t="shared" si="29"/>
        <v>169</v>
      </c>
      <c r="B177" s="62" t="s">
        <v>143</v>
      </c>
      <c r="C177" s="19">
        <f t="shared" si="35"/>
        <v>48.8</v>
      </c>
      <c r="D177" s="20">
        <f t="shared" si="36"/>
        <v>48.8</v>
      </c>
      <c r="E177" s="20">
        <f t="shared" si="37"/>
        <v>32.2</v>
      </c>
      <c r="F177" s="22"/>
      <c r="G177" s="23">
        <f t="shared" si="33"/>
        <v>48.8</v>
      </c>
      <c r="H177" s="20">
        <v>48.8</v>
      </c>
      <c r="I177" s="20">
        <v>32.2</v>
      </c>
      <c r="J177" s="21"/>
      <c r="K177" s="19"/>
      <c r="L177" s="25"/>
      <c r="M177" s="25"/>
      <c r="N177" s="28"/>
      <c r="O177" s="24"/>
      <c r="P177" s="25"/>
      <c r="Q177" s="25"/>
      <c r="R177" s="28"/>
      <c r="S177" s="19"/>
      <c r="T177" s="20"/>
      <c r="U177" s="20"/>
      <c r="V177" s="22"/>
    </row>
    <row r="178" spans="1:22" ht="12.75">
      <c r="A178" s="233">
        <f t="shared" si="29"/>
        <v>170</v>
      </c>
      <c r="B178" s="62" t="s">
        <v>144</v>
      </c>
      <c r="C178" s="19">
        <f t="shared" si="35"/>
        <v>121.2</v>
      </c>
      <c r="D178" s="20">
        <f t="shared" si="36"/>
        <v>121.2</v>
      </c>
      <c r="E178" s="20">
        <f t="shared" si="37"/>
        <v>78.6</v>
      </c>
      <c r="F178" s="22"/>
      <c r="G178" s="23">
        <f t="shared" si="33"/>
        <v>121.2</v>
      </c>
      <c r="H178" s="20">
        <v>121.2</v>
      </c>
      <c r="I178" s="20">
        <v>78.6</v>
      </c>
      <c r="J178" s="21"/>
      <c r="K178" s="19"/>
      <c r="L178" s="25"/>
      <c r="M178" s="25"/>
      <c r="N178" s="28"/>
      <c r="O178" s="24"/>
      <c r="P178" s="25"/>
      <c r="Q178" s="25"/>
      <c r="R178" s="28"/>
      <c r="S178" s="19"/>
      <c r="T178" s="20"/>
      <c r="U178" s="20"/>
      <c r="V178" s="22"/>
    </row>
    <row r="179" spans="1:22" ht="12.75">
      <c r="A179" s="233">
        <f t="shared" si="29"/>
        <v>171</v>
      </c>
      <c r="B179" s="62" t="s">
        <v>145</v>
      </c>
      <c r="C179" s="19">
        <f t="shared" si="35"/>
        <v>158.5</v>
      </c>
      <c r="D179" s="20">
        <f t="shared" si="36"/>
        <v>158.5</v>
      </c>
      <c r="E179" s="20">
        <f t="shared" si="37"/>
        <v>104.6</v>
      </c>
      <c r="F179" s="22"/>
      <c r="G179" s="23">
        <f t="shared" si="33"/>
        <v>153.5</v>
      </c>
      <c r="H179" s="20">
        <v>153.5</v>
      </c>
      <c r="I179" s="20">
        <v>104.6</v>
      </c>
      <c r="J179" s="21"/>
      <c r="K179" s="19"/>
      <c r="L179" s="25"/>
      <c r="M179" s="25"/>
      <c r="N179" s="28"/>
      <c r="O179" s="24"/>
      <c r="P179" s="25"/>
      <c r="Q179" s="25"/>
      <c r="R179" s="28"/>
      <c r="S179" s="19">
        <f>T179+V179</f>
        <v>5</v>
      </c>
      <c r="T179" s="20">
        <v>5</v>
      </c>
      <c r="U179" s="20"/>
      <c r="V179" s="22"/>
    </row>
    <row r="180" spans="1:22" ht="12.75">
      <c r="A180" s="233">
        <f t="shared" si="29"/>
        <v>172</v>
      </c>
      <c r="B180" s="62" t="s">
        <v>146</v>
      </c>
      <c r="C180" s="19">
        <f t="shared" si="35"/>
        <v>42.5</v>
      </c>
      <c r="D180" s="20">
        <f t="shared" si="36"/>
        <v>42.5</v>
      </c>
      <c r="E180" s="20">
        <f t="shared" si="37"/>
        <v>32.3</v>
      </c>
      <c r="F180" s="22"/>
      <c r="G180" s="23">
        <f t="shared" si="33"/>
        <v>42.5</v>
      </c>
      <c r="H180" s="20">
        <v>42.5</v>
      </c>
      <c r="I180" s="20">
        <v>32.3</v>
      </c>
      <c r="J180" s="21"/>
      <c r="K180" s="19"/>
      <c r="L180" s="25"/>
      <c r="M180" s="25"/>
      <c r="N180" s="28"/>
      <c r="O180" s="24"/>
      <c r="P180" s="25"/>
      <c r="Q180" s="25"/>
      <c r="R180" s="28"/>
      <c r="S180" s="19"/>
      <c r="T180" s="20"/>
      <c r="U180" s="20"/>
      <c r="V180" s="22"/>
    </row>
    <row r="181" spans="1:22" ht="12.75">
      <c r="A181" s="233">
        <f t="shared" si="29"/>
        <v>173</v>
      </c>
      <c r="B181" s="62" t="s">
        <v>276</v>
      </c>
      <c r="C181" s="19">
        <f t="shared" si="35"/>
        <v>82.7</v>
      </c>
      <c r="D181" s="20">
        <f t="shared" si="36"/>
        <v>82.7</v>
      </c>
      <c r="E181" s="20">
        <f t="shared" si="37"/>
        <v>49.1</v>
      </c>
      <c r="F181" s="22"/>
      <c r="G181" s="23">
        <f t="shared" si="33"/>
        <v>82.7</v>
      </c>
      <c r="H181" s="20">
        <v>82.7</v>
      </c>
      <c r="I181" s="20">
        <v>49.1</v>
      </c>
      <c r="J181" s="21"/>
      <c r="K181" s="19"/>
      <c r="L181" s="25"/>
      <c r="M181" s="25"/>
      <c r="N181" s="28"/>
      <c r="O181" s="24"/>
      <c r="P181" s="25"/>
      <c r="Q181" s="25"/>
      <c r="R181" s="28"/>
      <c r="S181" s="19"/>
      <c r="T181" s="20"/>
      <c r="U181" s="20"/>
      <c r="V181" s="22"/>
    </row>
    <row r="182" spans="1:22" ht="12.75">
      <c r="A182" s="236">
        <f t="shared" si="29"/>
        <v>174</v>
      </c>
      <c r="B182" s="227" t="s">
        <v>148</v>
      </c>
      <c r="C182" s="20">
        <f t="shared" si="35"/>
        <v>1363.7</v>
      </c>
      <c r="D182" s="20">
        <f t="shared" si="36"/>
        <v>1363.7</v>
      </c>
      <c r="E182" s="20">
        <f t="shared" si="37"/>
        <v>15.8</v>
      </c>
      <c r="F182" s="20"/>
      <c r="G182" s="20">
        <f t="shared" si="33"/>
        <v>1088.4</v>
      </c>
      <c r="H182" s="20">
        <v>1088.4</v>
      </c>
      <c r="I182" s="20"/>
      <c r="J182" s="20"/>
      <c r="K182" s="20"/>
      <c r="L182" s="25"/>
      <c r="M182" s="25"/>
      <c r="N182" s="25"/>
      <c r="O182" s="25"/>
      <c r="P182" s="25"/>
      <c r="Q182" s="25"/>
      <c r="R182" s="25"/>
      <c r="S182" s="20">
        <f>T182+V182</f>
        <v>275.3</v>
      </c>
      <c r="T182" s="20">
        <v>275.3</v>
      </c>
      <c r="U182" s="20">
        <v>15.8</v>
      </c>
      <c r="V182" s="20"/>
    </row>
    <row r="183" spans="1:22" ht="13.5" thickBot="1">
      <c r="A183" s="237">
        <v>175</v>
      </c>
      <c r="B183" s="226" t="s">
        <v>452</v>
      </c>
      <c r="C183" s="31">
        <f t="shared" si="35"/>
        <v>430</v>
      </c>
      <c r="D183" s="228">
        <f t="shared" si="36"/>
        <v>430</v>
      </c>
      <c r="E183" s="228"/>
      <c r="F183" s="229"/>
      <c r="G183" s="230">
        <f t="shared" si="33"/>
        <v>430</v>
      </c>
      <c r="H183" s="228">
        <v>430</v>
      </c>
      <c r="I183" s="220"/>
      <c r="J183" s="222"/>
      <c r="K183" s="219"/>
      <c r="L183" s="223"/>
      <c r="M183" s="223"/>
      <c r="N183" s="224"/>
      <c r="O183" s="225"/>
      <c r="P183" s="223"/>
      <c r="Q183" s="223"/>
      <c r="R183" s="224"/>
      <c r="S183" s="219"/>
      <c r="T183" s="220"/>
      <c r="U183" s="220"/>
      <c r="V183" s="221"/>
    </row>
    <row r="184" spans="1:22" ht="45.75" customHeight="1" thickBot="1">
      <c r="A184" s="235">
        <v>176</v>
      </c>
      <c r="B184" s="50" t="s">
        <v>385</v>
      </c>
      <c r="C184" s="38">
        <f t="shared" si="35"/>
        <v>1792</v>
      </c>
      <c r="D184" s="39">
        <f t="shared" si="36"/>
        <v>1792</v>
      </c>
      <c r="E184" s="39"/>
      <c r="F184" s="40"/>
      <c r="G184" s="53">
        <f>G185+G187+G190+G193</f>
        <v>588</v>
      </c>
      <c r="H184" s="39">
        <f>H185+H187+H190+H193</f>
        <v>588</v>
      </c>
      <c r="I184" s="39"/>
      <c r="J184" s="54"/>
      <c r="K184" s="38">
        <f>K185+K187+K190</f>
        <v>834</v>
      </c>
      <c r="L184" s="39">
        <f>L185+L187+L190</f>
        <v>834</v>
      </c>
      <c r="M184" s="39"/>
      <c r="N184" s="40"/>
      <c r="O184" s="38"/>
      <c r="P184" s="39"/>
      <c r="Q184" s="39"/>
      <c r="R184" s="40"/>
      <c r="S184" s="20">
        <f>T184+V184</f>
        <v>370</v>
      </c>
      <c r="T184" s="39">
        <f>T192</f>
        <v>370</v>
      </c>
      <c r="U184" s="39"/>
      <c r="V184" s="40"/>
    </row>
    <row r="185" spans="1:22" ht="12.75">
      <c r="A185" s="232">
        <f t="shared" si="29"/>
        <v>177</v>
      </c>
      <c r="B185" s="55" t="s">
        <v>326</v>
      </c>
      <c r="C185" s="43">
        <f t="shared" si="35"/>
        <v>28</v>
      </c>
      <c r="D185" s="44">
        <f t="shared" si="36"/>
        <v>28</v>
      </c>
      <c r="E185" s="44"/>
      <c r="F185" s="45"/>
      <c r="G185" s="46">
        <f>G186</f>
        <v>28</v>
      </c>
      <c r="H185" s="57">
        <f>H186</f>
        <v>28</v>
      </c>
      <c r="I185" s="77"/>
      <c r="J185" s="103"/>
      <c r="K185" s="94"/>
      <c r="L185" s="77"/>
      <c r="M185" s="77"/>
      <c r="N185" s="78"/>
      <c r="O185" s="94"/>
      <c r="P185" s="77"/>
      <c r="Q185" s="77"/>
      <c r="R185" s="78"/>
      <c r="S185" s="94"/>
      <c r="T185" s="77"/>
      <c r="U185" s="77"/>
      <c r="V185" s="78"/>
    </row>
    <row r="186" spans="1:22" ht="12.75">
      <c r="A186" s="233">
        <f t="shared" si="29"/>
        <v>178</v>
      </c>
      <c r="B186" s="60" t="s">
        <v>386</v>
      </c>
      <c r="C186" s="30">
        <f t="shared" si="35"/>
        <v>28</v>
      </c>
      <c r="D186" s="25">
        <f t="shared" si="36"/>
        <v>28</v>
      </c>
      <c r="E186" s="25"/>
      <c r="F186" s="28"/>
      <c r="G186" s="29">
        <f t="shared" si="33"/>
        <v>28</v>
      </c>
      <c r="H186" s="26">
        <v>28</v>
      </c>
      <c r="I186" s="25"/>
      <c r="J186" s="26"/>
      <c r="K186" s="24"/>
      <c r="L186" s="25"/>
      <c r="M186" s="25"/>
      <c r="N186" s="28"/>
      <c r="O186" s="24"/>
      <c r="P186" s="25"/>
      <c r="Q186" s="25"/>
      <c r="R186" s="28"/>
      <c r="S186" s="24"/>
      <c r="T186" s="25"/>
      <c r="U186" s="25"/>
      <c r="V186" s="28"/>
    </row>
    <row r="187" spans="1:22" ht="12.75">
      <c r="A187" s="233">
        <f t="shared" si="29"/>
        <v>179</v>
      </c>
      <c r="B187" s="62" t="s">
        <v>387</v>
      </c>
      <c r="C187" s="19">
        <f t="shared" si="35"/>
        <v>874</v>
      </c>
      <c r="D187" s="20">
        <f t="shared" si="36"/>
        <v>874</v>
      </c>
      <c r="E187" s="20"/>
      <c r="F187" s="22"/>
      <c r="G187" s="23">
        <f>G189</f>
        <v>40</v>
      </c>
      <c r="H187" s="19">
        <f>H189</f>
        <v>40</v>
      </c>
      <c r="I187" s="25"/>
      <c r="J187" s="26"/>
      <c r="K187" s="24">
        <f>L187+N187</f>
        <v>834</v>
      </c>
      <c r="L187" s="25">
        <f>L188</f>
        <v>834</v>
      </c>
      <c r="M187" s="25"/>
      <c r="N187" s="28"/>
      <c r="O187" s="24"/>
      <c r="P187" s="25"/>
      <c r="Q187" s="25"/>
      <c r="R187" s="28"/>
      <c r="S187" s="24"/>
      <c r="T187" s="25"/>
      <c r="U187" s="25"/>
      <c r="V187" s="28"/>
    </row>
    <row r="188" spans="1:22" ht="12.75">
      <c r="A188" s="233">
        <f t="shared" si="29"/>
        <v>180</v>
      </c>
      <c r="B188" s="60" t="s">
        <v>388</v>
      </c>
      <c r="C188" s="19">
        <f t="shared" si="35"/>
        <v>834</v>
      </c>
      <c r="D188" s="20">
        <f t="shared" si="36"/>
        <v>834</v>
      </c>
      <c r="E188" s="20"/>
      <c r="F188" s="22"/>
      <c r="G188" s="23"/>
      <c r="H188" s="63"/>
      <c r="I188" s="25"/>
      <c r="J188" s="26"/>
      <c r="K188" s="24">
        <f>L188+N188</f>
        <v>834</v>
      </c>
      <c r="L188" s="25">
        <v>834</v>
      </c>
      <c r="M188" s="25"/>
      <c r="N188" s="28"/>
      <c r="O188" s="24"/>
      <c r="P188" s="25"/>
      <c r="Q188" s="25"/>
      <c r="R188" s="28"/>
      <c r="S188" s="24"/>
      <c r="T188" s="25"/>
      <c r="U188" s="25"/>
      <c r="V188" s="28"/>
    </row>
    <row r="189" spans="1:22" ht="12.75">
      <c r="A189" s="233">
        <f t="shared" si="29"/>
        <v>181</v>
      </c>
      <c r="B189" s="60" t="s">
        <v>389</v>
      </c>
      <c r="C189" s="30">
        <f t="shared" si="35"/>
        <v>40</v>
      </c>
      <c r="D189" s="25">
        <f t="shared" si="36"/>
        <v>40</v>
      </c>
      <c r="E189" s="25"/>
      <c r="F189" s="28"/>
      <c r="G189" s="29">
        <f t="shared" si="33"/>
        <v>40</v>
      </c>
      <c r="H189" s="26">
        <v>40</v>
      </c>
      <c r="I189" s="25"/>
      <c r="J189" s="26"/>
      <c r="K189" s="24"/>
      <c r="L189" s="25"/>
      <c r="M189" s="25"/>
      <c r="N189" s="28"/>
      <c r="O189" s="24"/>
      <c r="P189" s="25"/>
      <c r="Q189" s="25"/>
      <c r="R189" s="28"/>
      <c r="S189" s="24"/>
      <c r="T189" s="25"/>
      <c r="U189" s="25"/>
      <c r="V189" s="28"/>
    </row>
    <row r="190" spans="1:22" ht="12.75">
      <c r="A190" s="233">
        <f t="shared" si="29"/>
        <v>182</v>
      </c>
      <c r="B190" s="62" t="s">
        <v>328</v>
      </c>
      <c r="C190" s="19">
        <f t="shared" si="35"/>
        <v>410</v>
      </c>
      <c r="D190" s="20">
        <f t="shared" si="36"/>
        <v>410</v>
      </c>
      <c r="E190" s="20"/>
      <c r="F190" s="22"/>
      <c r="G190" s="23">
        <f t="shared" si="33"/>
        <v>40</v>
      </c>
      <c r="H190" s="65">
        <f>H191+H192</f>
        <v>40</v>
      </c>
      <c r="I190" s="25"/>
      <c r="J190" s="26"/>
      <c r="K190" s="24"/>
      <c r="L190" s="25"/>
      <c r="M190" s="25"/>
      <c r="N190" s="28"/>
      <c r="O190" s="24"/>
      <c r="P190" s="25"/>
      <c r="Q190" s="25"/>
      <c r="R190" s="28"/>
      <c r="S190" s="19">
        <f>S192</f>
        <v>370</v>
      </c>
      <c r="T190" s="19">
        <f>T192</f>
        <v>370</v>
      </c>
      <c r="U190" s="25"/>
      <c r="V190" s="28"/>
    </row>
    <row r="191" spans="1:22" ht="25.5">
      <c r="A191" s="233">
        <f t="shared" si="29"/>
        <v>183</v>
      </c>
      <c r="B191" s="104" t="s">
        <v>390</v>
      </c>
      <c r="C191" s="30">
        <f t="shared" si="35"/>
        <v>40</v>
      </c>
      <c r="D191" s="31">
        <f t="shared" si="36"/>
        <v>40</v>
      </c>
      <c r="E191" s="87"/>
      <c r="F191" s="74"/>
      <c r="G191" s="61">
        <f t="shared" si="33"/>
        <v>40</v>
      </c>
      <c r="H191" s="105">
        <v>40</v>
      </c>
      <c r="I191" s="86"/>
      <c r="J191" s="92"/>
      <c r="K191" s="85"/>
      <c r="L191" s="86"/>
      <c r="M191" s="86"/>
      <c r="N191" s="36"/>
      <c r="O191" s="85"/>
      <c r="P191" s="86"/>
      <c r="Q191" s="86"/>
      <c r="R191" s="36"/>
      <c r="S191" s="85"/>
      <c r="T191" s="86"/>
      <c r="U191" s="86"/>
      <c r="V191" s="36"/>
    </row>
    <row r="192" spans="1:22" ht="12.75">
      <c r="A192" s="233">
        <f t="shared" si="29"/>
        <v>184</v>
      </c>
      <c r="B192" s="62" t="s">
        <v>391</v>
      </c>
      <c r="C192" s="30">
        <f t="shared" si="35"/>
        <v>370</v>
      </c>
      <c r="D192" s="31">
        <f t="shared" si="36"/>
        <v>370</v>
      </c>
      <c r="E192" s="33"/>
      <c r="F192" s="34"/>
      <c r="G192" s="29"/>
      <c r="H192" s="87"/>
      <c r="I192" s="86"/>
      <c r="J192" s="92"/>
      <c r="K192" s="85"/>
      <c r="L192" s="86"/>
      <c r="M192" s="86"/>
      <c r="N192" s="36"/>
      <c r="O192" s="85"/>
      <c r="P192" s="86"/>
      <c r="Q192" s="86"/>
      <c r="R192" s="36"/>
      <c r="S192" s="31">
        <f>T192+V192</f>
        <v>370</v>
      </c>
      <c r="T192" s="86">
        <v>370</v>
      </c>
      <c r="U192" s="86"/>
      <c r="V192" s="36"/>
    </row>
    <row r="193" spans="1:22" ht="12.75">
      <c r="A193" s="233">
        <v>185</v>
      </c>
      <c r="B193" s="62" t="s">
        <v>307</v>
      </c>
      <c r="C193" s="19">
        <f t="shared" si="35"/>
        <v>480</v>
      </c>
      <c r="D193" s="20">
        <f t="shared" si="36"/>
        <v>480</v>
      </c>
      <c r="E193" s="33"/>
      <c r="F193" s="34"/>
      <c r="G193" s="23">
        <f t="shared" si="33"/>
        <v>480</v>
      </c>
      <c r="H193" s="33">
        <f>H194</f>
        <v>480</v>
      </c>
      <c r="I193" s="86"/>
      <c r="J193" s="106"/>
      <c r="K193" s="107"/>
      <c r="L193" s="86"/>
      <c r="M193" s="86"/>
      <c r="N193" s="108"/>
      <c r="O193" s="85"/>
      <c r="P193" s="86"/>
      <c r="Q193" s="86"/>
      <c r="R193" s="108"/>
      <c r="S193" s="107"/>
      <c r="T193" s="86"/>
      <c r="U193" s="86"/>
      <c r="V193" s="108"/>
    </row>
    <row r="194" spans="1:22" ht="13.5" thickBot="1">
      <c r="A194" s="234">
        <v>186</v>
      </c>
      <c r="B194" s="109" t="s">
        <v>392</v>
      </c>
      <c r="C194" s="110">
        <f t="shared" si="35"/>
        <v>480</v>
      </c>
      <c r="D194" s="87">
        <f t="shared" si="36"/>
        <v>480</v>
      </c>
      <c r="E194" s="33"/>
      <c r="F194" s="34"/>
      <c r="G194" s="101">
        <f t="shared" si="33"/>
        <v>480</v>
      </c>
      <c r="H194" s="87">
        <v>480</v>
      </c>
      <c r="I194" s="86"/>
      <c r="J194" s="106"/>
      <c r="K194" s="107"/>
      <c r="L194" s="86"/>
      <c r="M194" s="86"/>
      <c r="N194" s="108"/>
      <c r="O194" s="85"/>
      <c r="P194" s="86"/>
      <c r="Q194" s="86"/>
      <c r="R194" s="108"/>
      <c r="S194" s="107"/>
      <c r="T194" s="86"/>
      <c r="U194" s="86"/>
      <c r="V194" s="108"/>
    </row>
    <row r="195" spans="1:22" ht="13.5" thickBot="1">
      <c r="A195" s="235">
        <v>187</v>
      </c>
      <c r="B195" s="111" t="s">
        <v>456</v>
      </c>
      <c r="C195" s="38">
        <f t="shared" si="35"/>
        <v>81962.7</v>
      </c>
      <c r="D195" s="39">
        <f t="shared" si="36"/>
        <v>75823.5</v>
      </c>
      <c r="E195" s="39">
        <f>I195+M195+Q195+U195</f>
        <v>38310.2</v>
      </c>
      <c r="F195" s="40">
        <f>J195+N195+R195+V195</f>
        <v>6139.2</v>
      </c>
      <c r="G195" s="75">
        <f aca="true" t="shared" si="38" ref="G195:Q195">G8+G42+G97+G131+G161+G184</f>
        <v>46146.7</v>
      </c>
      <c r="H195" s="39">
        <f t="shared" si="38"/>
        <v>41547.7</v>
      </c>
      <c r="I195" s="39">
        <f t="shared" si="38"/>
        <v>19010.9</v>
      </c>
      <c r="J195" s="75">
        <f t="shared" si="38"/>
        <v>4599</v>
      </c>
      <c r="K195" s="51">
        <f t="shared" si="38"/>
        <v>11089.699999999999</v>
      </c>
      <c r="L195" s="39">
        <f t="shared" si="38"/>
        <v>9589.699999999999</v>
      </c>
      <c r="M195" s="39">
        <f t="shared" si="38"/>
        <v>2956.8</v>
      </c>
      <c r="N195" s="52">
        <f t="shared" si="38"/>
        <v>1500</v>
      </c>
      <c r="O195" s="38">
        <f t="shared" si="38"/>
        <v>21696.000000000004</v>
      </c>
      <c r="P195" s="39">
        <f t="shared" si="38"/>
        <v>21680.600000000002</v>
      </c>
      <c r="Q195" s="39">
        <f t="shared" si="38"/>
        <v>16084.9</v>
      </c>
      <c r="R195" s="39">
        <f>R68</f>
        <v>15.4</v>
      </c>
      <c r="S195" s="51">
        <f>S8+S42+S97+S131+S161+S184</f>
        <v>3030.3000000000006</v>
      </c>
      <c r="T195" s="39">
        <f>T8+T42+T97+T131+T161+T184</f>
        <v>3005.5000000000005</v>
      </c>
      <c r="U195" s="39">
        <f>U8+U42+U97+U131+U161+U184</f>
        <v>257.59999999999997</v>
      </c>
      <c r="V195" s="52">
        <f>V8+V42+V97+V131+V161+V184</f>
        <v>24.8</v>
      </c>
    </row>
    <row r="198" ht="12.75">
      <c r="B198" s="112" t="s">
        <v>393</v>
      </c>
    </row>
    <row r="199" ht="12.75">
      <c r="B199" s="112" t="s">
        <v>394</v>
      </c>
    </row>
    <row r="200" ht="12.75">
      <c r="B200" s="113" t="s">
        <v>395</v>
      </c>
    </row>
    <row r="201" ht="12.75">
      <c r="B201" s="112" t="s">
        <v>396</v>
      </c>
    </row>
  </sheetData>
  <sheetProtection/>
  <mergeCells count="24">
    <mergeCell ref="C2:J2"/>
    <mergeCell ref="C3:I3"/>
    <mergeCell ref="C5:C7"/>
    <mergeCell ref="D5:F5"/>
    <mergeCell ref="G5:G7"/>
    <mergeCell ref="H5:J5"/>
    <mergeCell ref="P6:Q6"/>
    <mergeCell ref="R6:R7"/>
    <mergeCell ref="O5:O7"/>
    <mergeCell ref="P5:R5"/>
    <mergeCell ref="A5:A7"/>
    <mergeCell ref="B5:B7"/>
    <mergeCell ref="K5:K7"/>
    <mergeCell ref="L5:N5"/>
    <mergeCell ref="D6:E6"/>
    <mergeCell ref="F6:F7"/>
    <mergeCell ref="L6:M6"/>
    <mergeCell ref="N6:N7"/>
    <mergeCell ref="H6:I6"/>
    <mergeCell ref="J6:J7"/>
    <mergeCell ref="T6:U6"/>
    <mergeCell ref="V6:V7"/>
    <mergeCell ref="S5:S7"/>
    <mergeCell ref="T5:V5"/>
  </mergeCells>
  <printOptions/>
  <pageMargins left="0.1968503937007874" right="0" top="0.98425196850393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43">
      <selection activeCell="J48" sqref="J4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0.57421875" style="0" customWidth="1"/>
  </cols>
  <sheetData>
    <row r="1" ht="25.5" customHeight="1">
      <c r="B1" s="2" t="s">
        <v>304</v>
      </c>
    </row>
    <row r="3" ht="15.75">
      <c r="B3" s="1" t="s">
        <v>305</v>
      </c>
    </row>
    <row r="4" ht="15.75">
      <c r="B4" s="1"/>
    </row>
    <row r="5" ht="15.75">
      <c r="B5" s="3" t="s">
        <v>306</v>
      </c>
    </row>
    <row r="6" ht="15.75">
      <c r="B6" s="3" t="s">
        <v>457</v>
      </c>
    </row>
    <row r="8" spans="2:3" ht="12.75">
      <c r="B8" s="169"/>
      <c r="C8" s="170"/>
    </row>
    <row r="9" spans="2:3" ht="12.75">
      <c r="B9" s="170"/>
      <c r="C9" s="170"/>
    </row>
    <row r="10" spans="2:3" ht="12.75">
      <c r="B10" s="170"/>
      <c r="C10" s="170" t="s">
        <v>427</v>
      </c>
    </row>
    <row r="11" spans="1:3" ht="12.75">
      <c r="A11" s="410" t="s">
        <v>4</v>
      </c>
      <c r="B11" s="409" t="s">
        <v>431</v>
      </c>
      <c r="C11" s="290" t="s">
        <v>428</v>
      </c>
    </row>
    <row r="12" spans="1:3" ht="12.75">
      <c r="A12" s="411"/>
      <c r="B12" s="409"/>
      <c r="C12" s="291" t="s">
        <v>429</v>
      </c>
    </row>
    <row r="13" spans="1:3" ht="12.75">
      <c r="A13" s="412"/>
      <c r="B13" s="409"/>
      <c r="C13" s="292" t="s">
        <v>430</v>
      </c>
    </row>
    <row r="14" spans="1:3" ht="12.75">
      <c r="A14" s="161"/>
      <c r="B14" s="172" t="s">
        <v>213</v>
      </c>
      <c r="C14" s="289">
        <v>444.57</v>
      </c>
    </row>
    <row r="15" spans="1:3" ht="24">
      <c r="A15" s="161"/>
      <c r="B15" s="173" t="s">
        <v>240</v>
      </c>
      <c r="C15" s="171">
        <v>111217.96</v>
      </c>
    </row>
    <row r="16" spans="1:3" ht="12.75">
      <c r="A16" s="161"/>
      <c r="B16" s="174" t="s">
        <v>133</v>
      </c>
      <c r="C16" s="171">
        <v>44014.8</v>
      </c>
    </row>
    <row r="17" spans="1:3" ht="12.75">
      <c r="A17" s="161"/>
      <c r="B17" s="174" t="s">
        <v>134</v>
      </c>
      <c r="C17" s="171">
        <v>116.28</v>
      </c>
    </row>
    <row r="18" spans="1:3" ht="12.75">
      <c r="A18" s="161"/>
      <c r="B18" s="175" t="s">
        <v>271</v>
      </c>
      <c r="C18" s="171">
        <v>260</v>
      </c>
    </row>
    <row r="19" spans="1:3" ht="12.75">
      <c r="A19" s="161"/>
      <c r="B19" s="175" t="s">
        <v>272</v>
      </c>
      <c r="C19" s="171">
        <v>6554.49</v>
      </c>
    </row>
    <row r="20" spans="1:3" ht="12.75">
      <c r="A20" s="161"/>
      <c r="B20" s="176" t="s">
        <v>273</v>
      </c>
      <c r="C20" s="171">
        <v>16618.55</v>
      </c>
    </row>
    <row r="21" spans="1:3" ht="12.75">
      <c r="A21" s="161"/>
      <c r="B21" s="176" t="s">
        <v>138</v>
      </c>
      <c r="C21" s="171">
        <v>311.25</v>
      </c>
    </row>
    <row r="22" spans="1:3" ht="12.75">
      <c r="A22" s="161"/>
      <c r="B22" s="174" t="s">
        <v>139</v>
      </c>
      <c r="C22" s="171">
        <v>1480.91</v>
      </c>
    </row>
    <row r="23" spans="1:3" ht="12.75">
      <c r="A23" s="161"/>
      <c r="B23" s="174" t="s">
        <v>140</v>
      </c>
      <c r="C23" s="171">
        <v>2671.19</v>
      </c>
    </row>
    <row r="24" spans="1:3" ht="12.75">
      <c r="A24" s="161"/>
      <c r="B24" s="174" t="s">
        <v>141</v>
      </c>
      <c r="C24" s="171">
        <v>5408.53</v>
      </c>
    </row>
    <row r="25" spans="1:3" ht="12.75">
      <c r="A25" s="161"/>
      <c r="B25" s="174" t="s">
        <v>142</v>
      </c>
      <c r="C25" s="171">
        <v>584.57</v>
      </c>
    </row>
    <row r="26" spans="1:3" ht="12.75">
      <c r="A26" s="161"/>
      <c r="B26" s="174" t="s">
        <v>143</v>
      </c>
      <c r="C26" s="171">
        <v>616.26</v>
      </c>
    </row>
    <row r="27" spans="1:3" ht="12.75">
      <c r="A27" s="161"/>
      <c r="B27" s="174" t="s">
        <v>144</v>
      </c>
      <c r="C27" s="171">
        <v>391.67</v>
      </c>
    </row>
    <row r="28" spans="1:3" ht="12.75">
      <c r="A28" s="161"/>
      <c r="B28" s="174" t="s">
        <v>275</v>
      </c>
      <c r="C28" s="171">
        <v>326.63</v>
      </c>
    </row>
    <row r="29" spans="1:3" ht="12.75">
      <c r="A29" s="161"/>
      <c r="B29" s="174" t="s">
        <v>146</v>
      </c>
      <c r="C29" s="171">
        <v>4765.62</v>
      </c>
    </row>
    <row r="30" spans="1:3" ht="12.75">
      <c r="A30" s="161"/>
      <c r="B30" s="174" t="s">
        <v>276</v>
      </c>
      <c r="C30" s="171">
        <v>304.6</v>
      </c>
    </row>
    <row r="31" spans="1:3" ht="12.75">
      <c r="A31" s="161"/>
      <c r="B31" s="174" t="s">
        <v>148</v>
      </c>
      <c r="C31" s="171">
        <v>33684.55</v>
      </c>
    </row>
    <row r="32" spans="1:3" ht="12.75">
      <c r="A32" s="161"/>
      <c r="B32" s="174" t="s">
        <v>277</v>
      </c>
      <c r="C32" s="171">
        <v>7630.29</v>
      </c>
    </row>
    <row r="33" spans="1:3" ht="12.75">
      <c r="A33" s="161"/>
      <c r="B33" s="174" t="s">
        <v>278</v>
      </c>
      <c r="C33" s="171">
        <v>12628.04</v>
      </c>
    </row>
    <row r="34" spans="1:3" ht="12.75">
      <c r="A34" s="161"/>
      <c r="B34" s="174" t="s">
        <v>151</v>
      </c>
      <c r="C34" s="171">
        <v>3575.04</v>
      </c>
    </row>
    <row r="35" spans="1:3" ht="12.75">
      <c r="A35" s="161"/>
      <c r="B35" s="174" t="s">
        <v>279</v>
      </c>
      <c r="C35" s="171">
        <v>11372.69</v>
      </c>
    </row>
    <row r="36" spans="1:3" ht="12.75">
      <c r="A36" s="161"/>
      <c r="B36" s="174" t="s">
        <v>154</v>
      </c>
      <c r="C36" s="171">
        <v>2714.24</v>
      </c>
    </row>
    <row r="37" spans="1:3" ht="12.75">
      <c r="A37" s="161"/>
      <c r="B37" s="174" t="s">
        <v>155</v>
      </c>
      <c r="C37" s="171">
        <v>1651</v>
      </c>
    </row>
    <row r="38" spans="1:3" ht="12.75">
      <c r="A38" s="161"/>
      <c r="B38" s="174" t="s">
        <v>420</v>
      </c>
      <c r="C38" s="171">
        <v>13798.85</v>
      </c>
    </row>
    <row r="39" spans="1:3" ht="12.75">
      <c r="A39" s="161"/>
      <c r="B39" s="174" t="s">
        <v>157</v>
      </c>
      <c r="C39" s="171">
        <v>4887.34</v>
      </c>
    </row>
    <row r="40" spans="1:3" ht="12.75">
      <c r="A40" s="161"/>
      <c r="B40" s="177" t="s">
        <v>421</v>
      </c>
      <c r="C40" s="171">
        <v>1848.99</v>
      </c>
    </row>
    <row r="41" spans="1:3" ht="12.75">
      <c r="A41" s="161"/>
      <c r="B41" s="174" t="s">
        <v>286</v>
      </c>
      <c r="C41" s="171">
        <v>1696</v>
      </c>
    </row>
    <row r="42" spans="1:3" ht="12.75">
      <c r="A42" s="161"/>
      <c r="B42" s="174" t="s">
        <v>287</v>
      </c>
      <c r="C42" s="171">
        <v>3456.64</v>
      </c>
    </row>
    <row r="43" spans="1:3" ht="12.75">
      <c r="A43" s="161"/>
      <c r="B43" s="174" t="s">
        <v>288</v>
      </c>
      <c r="C43" s="171">
        <v>1512.91</v>
      </c>
    </row>
    <row r="44" spans="1:3" ht="12.75">
      <c r="A44" s="161"/>
      <c r="B44" s="178" t="s">
        <v>422</v>
      </c>
      <c r="C44" s="171">
        <v>16929</v>
      </c>
    </row>
    <row r="45" spans="1:3" ht="12.75">
      <c r="A45" s="161"/>
      <c r="B45" s="179" t="s">
        <v>423</v>
      </c>
      <c r="C45" s="171">
        <v>3643.89</v>
      </c>
    </row>
    <row r="46" spans="1:3" ht="12.75">
      <c r="A46" s="161"/>
      <c r="B46" s="174" t="s">
        <v>290</v>
      </c>
      <c r="C46" s="171">
        <v>14415.86</v>
      </c>
    </row>
    <row r="47" spans="1:3" ht="12.75">
      <c r="A47" s="161"/>
      <c r="B47" s="174" t="s">
        <v>170</v>
      </c>
      <c r="C47" s="171">
        <v>369.6</v>
      </c>
    </row>
    <row r="48" spans="1:3" ht="12.75">
      <c r="A48" s="161"/>
      <c r="B48" s="174" t="s">
        <v>292</v>
      </c>
      <c r="C48" s="171">
        <v>4780.44</v>
      </c>
    </row>
    <row r="49" spans="1:3" ht="12.75">
      <c r="A49" s="161"/>
      <c r="B49" s="174" t="s">
        <v>176</v>
      </c>
      <c r="C49" s="171">
        <v>5640.27</v>
      </c>
    </row>
    <row r="50" spans="1:3" ht="12.75">
      <c r="A50" s="161"/>
      <c r="B50" s="181" t="s">
        <v>424</v>
      </c>
      <c r="C50" s="171">
        <v>2420.75</v>
      </c>
    </row>
    <row r="51" spans="1:3" ht="12.75">
      <c r="A51" s="161"/>
      <c r="B51" s="180" t="s">
        <v>425</v>
      </c>
      <c r="C51" s="171">
        <v>640</v>
      </c>
    </row>
    <row r="52" spans="1:3" ht="12.75">
      <c r="A52" s="161"/>
      <c r="B52" s="174" t="s">
        <v>183</v>
      </c>
      <c r="C52" s="171">
        <v>2639.51</v>
      </c>
    </row>
    <row r="53" spans="1:3" ht="12.75">
      <c r="A53" s="161"/>
      <c r="B53" s="174" t="s">
        <v>297</v>
      </c>
      <c r="C53" s="171">
        <v>12347.79</v>
      </c>
    </row>
    <row r="54" spans="1:3" ht="12.75">
      <c r="A54" s="161"/>
      <c r="B54" s="174" t="s">
        <v>299</v>
      </c>
      <c r="C54" s="171">
        <v>5275</v>
      </c>
    </row>
    <row r="55" spans="1:3" ht="12.75">
      <c r="A55" s="161"/>
      <c r="B55" s="174" t="s">
        <v>195</v>
      </c>
      <c r="C55" s="171">
        <v>10812.26</v>
      </c>
    </row>
    <row r="56" spans="1:3" ht="12.75">
      <c r="A56" s="161"/>
      <c r="B56" s="174" t="s">
        <v>197</v>
      </c>
      <c r="C56" s="171">
        <v>81.95</v>
      </c>
    </row>
    <row r="57" spans="1:3" ht="12.75">
      <c r="A57" s="161"/>
      <c r="B57" s="174" t="s">
        <v>198</v>
      </c>
      <c r="C57" s="171">
        <v>1410</v>
      </c>
    </row>
    <row r="58" spans="1:3" ht="12.75">
      <c r="A58" s="161"/>
      <c r="B58" s="174" t="s">
        <v>199</v>
      </c>
      <c r="C58" s="171">
        <v>2657</v>
      </c>
    </row>
    <row r="59" spans="1:3" ht="24.75" customHeight="1">
      <c r="A59" s="161"/>
      <c r="B59" s="288" t="s">
        <v>465</v>
      </c>
      <c r="C59" s="171">
        <v>15392.22</v>
      </c>
    </row>
    <row r="60" spans="1:3" ht="12.75">
      <c r="A60" s="161"/>
      <c r="B60" s="172" t="s">
        <v>426</v>
      </c>
      <c r="C60" s="182">
        <f>SUM(C14:C59)</f>
        <v>396000</v>
      </c>
    </row>
  </sheetData>
  <sheetProtection/>
  <mergeCells count="2">
    <mergeCell ref="B11:B13"/>
    <mergeCell ref="A11:A13"/>
  </mergeCells>
  <printOptions/>
  <pageMargins left="0.7480314960629921" right="0.7480314960629921" top="0.7874015748031497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C52">
      <selection activeCell="N20" sqref="M20:N20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6.28125" style="0" customWidth="1"/>
    <col min="4" max="4" width="25.28125" style="0" customWidth="1"/>
    <col min="12" max="12" width="16.421875" style="0" customWidth="1"/>
  </cols>
  <sheetData>
    <row r="2" spans="4:6" ht="12.75">
      <c r="D2" s="116"/>
      <c r="E2" s="116"/>
      <c r="F2" s="116"/>
    </row>
    <row r="3" spans="4:6" ht="12.75">
      <c r="D3" s="116" t="s">
        <v>398</v>
      </c>
      <c r="E3" s="116"/>
      <c r="F3" s="116"/>
    </row>
    <row r="4" ht="12.75">
      <c r="D4" s="117" t="s">
        <v>468</v>
      </c>
    </row>
    <row r="5" ht="13.5" customHeight="1">
      <c r="D5" s="116" t="s">
        <v>399</v>
      </c>
    </row>
    <row r="7" spans="1:6" ht="12.75">
      <c r="A7" s="415"/>
      <c r="B7" s="416"/>
      <c r="C7" s="416"/>
      <c r="D7" s="416"/>
      <c r="E7" s="416"/>
      <c r="F7" s="416"/>
    </row>
    <row r="8" spans="2:11" ht="13.5">
      <c r="B8" s="417" t="s">
        <v>469</v>
      </c>
      <c r="C8" s="418"/>
      <c r="D8" s="418"/>
      <c r="E8" s="418"/>
      <c r="F8" s="418"/>
      <c r="G8" s="418"/>
      <c r="H8" s="418"/>
      <c r="I8" s="418"/>
      <c r="J8" s="418"/>
      <c r="K8" s="418"/>
    </row>
    <row r="10" spans="1:6" ht="13.5" thickBot="1">
      <c r="A10" s="299"/>
      <c r="B10" s="299"/>
      <c r="C10" s="299"/>
      <c r="F10" t="s">
        <v>470</v>
      </c>
    </row>
    <row r="11" spans="1:12" ht="51">
      <c r="A11" s="419" t="s">
        <v>471</v>
      </c>
      <c r="B11" s="422" t="s">
        <v>472</v>
      </c>
      <c r="C11" s="422" t="s">
        <v>473</v>
      </c>
      <c r="D11" s="422" t="s">
        <v>474</v>
      </c>
      <c r="E11" s="300" t="s">
        <v>475</v>
      </c>
      <c r="F11" s="301"/>
      <c r="G11" s="302"/>
      <c r="H11" s="303" t="s">
        <v>476</v>
      </c>
      <c r="I11" s="300"/>
      <c r="J11" s="301" t="s">
        <v>477</v>
      </c>
      <c r="K11" s="302"/>
      <c r="L11" s="304" t="s">
        <v>478</v>
      </c>
    </row>
    <row r="12" spans="1:12" ht="12.75">
      <c r="A12" s="420"/>
      <c r="B12" s="423"/>
      <c r="C12" s="423"/>
      <c r="D12" s="423"/>
      <c r="E12" s="425" t="s">
        <v>479</v>
      </c>
      <c r="F12" s="427" t="s">
        <v>480</v>
      </c>
      <c r="G12" s="427" t="s">
        <v>481</v>
      </c>
      <c r="H12" s="306" t="s">
        <v>482</v>
      </c>
      <c r="I12" s="307"/>
      <c r="J12" s="307"/>
      <c r="K12" s="307"/>
      <c r="L12" s="413"/>
    </row>
    <row r="13" spans="1:12" ht="48.75" thickBot="1">
      <c r="A13" s="421"/>
      <c r="B13" s="424"/>
      <c r="C13" s="424"/>
      <c r="D13" s="424"/>
      <c r="E13" s="426"/>
      <c r="F13" s="424"/>
      <c r="G13" s="424"/>
      <c r="H13" s="309"/>
      <c r="I13" s="310" t="s">
        <v>483</v>
      </c>
      <c r="J13" s="311" t="s">
        <v>484</v>
      </c>
      <c r="K13" s="308" t="s">
        <v>485</v>
      </c>
      <c r="L13" s="414"/>
    </row>
    <row r="14" spans="1:12" ht="51">
      <c r="A14" s="312">
        <v>1</v>
      </c>
      <c r="B14" s="313" t="s">
        <v>486</v>
      </c>
      <c r="C14" s="313" t="s">
        <v>487</v>
      </c>
      <c r="D14" s="314">
        <v>237.988</v>
      </c>
      <c r="E14" s="314">
        <v>202.289</v>
      </c>
      <c r="F14" s="314"/>
      <c r="G14" s="314">
        <v>35.699</v>
      </c>
      <c r="H14" s="315">
        <v>12.897</v>
      </c>
      <c r="I14" s="313" t="s">
        <v>488</v>
      </c>
      <c r="J14" s="314"/>
      <c r="K14" s="313" t="s">
        <v>488</v>
      </c>
      <c r="L14" s="312"/>
    </row>
    <row r="15" spans="1:12" ht="51">
      <c r="A15" s="305">
        <v>2</v>
      </c>
      <c r="B15" s="316" t="s">
        <v>489</v>
      </c>
      <c r="C15" s="317" t="s">
        <v>490</v>
      </c>
      <c r="D15" s="318">
        <v>1163.8</v>
      </c>
      <c r="E15" s="316">
        <v>581.9</v>
      </c>
      <c r="F15" s="319">
        <v>581.9</v>
      </c>
      <c r="G15" s="318"/>
      <c r="H15" s="320">
        <v>74.8</v>
      </c>
      <c r="I15" s="318"/>
      <c r="J15" s="318"/>
      <c r="K15" s="316" t="s">
        <v>491</v>
      </c>
      <c r="L15" s="305"/>
    </row>
    <row r="16" spans="1:12" ht="38.25">
      <c r="A16" s="305"/>
      <c r="B16" s="316" t="s">
        <v>489</v>
      </c>
      <c r="C16" s="318" t="s">
        <v>492</v>
      </c>
      <c r="D16" s="318">
        <v>463</v>
      </c>
      <c r="E16" s="318"/>
      <c r="F16" s="316" t="s">
        <v>493</v>
      </c>
      <c r="G16" s="318"/>
      <c r="H16" s="320">
        <v>233</v>
      </c>
      <c r="I16" s="318">
        <v>233</v>
      </c>
      <c r="J16" s="318"/>
      <c r="K16" s="318"/>
      <c r="L16" s="305"/>
    </row>
    <row r="17" spans="1:12" ht="25.5">
      <c r="A17" s="305">
        <v>3</v>
      </c>
      <c r="B17" s="316" t="s">
        <v>494</v>
      </c>
      <c r="C17" s="316" t="s">
        <v>495</v>
      </c>
      <c r="D17" s="318">
        <v>1029.3</v>
      </c>
      <c r="E17" s="318">
        <v>874.9</v>
      </c>
      <c r="F17" s="318">
        <v>77.2</v>
      </c>
      <c r="G17" s="318">
        <v>77.2</v>
      </c>
      <c r="H17" s="320">
        <v>73.8</v>
      </c>
      <c r="I17" s="318">
        <v>51.2</v>
      </c>
      <c r="J17" s="318">
        <v>21.4</v>
      </c>
      <c r="K17" s="318">
        <v>1.2</v>
      </c>
      <c r="L17" s="305"/>
    </row>
    <row r="18" spans="1:12" ht="38.25">
      <c r="A18" s="305">
        <v>4</v>
      </c>
      <c r="B18" s="316" t="s">
        <v>496</v>
      </c>
      <c r="C18" s="316" t="s">
        <v>497</v>
      </c>
      <c r="D18" s="318">
        <v>126.72</v>
      </c>
      <c r="E18" s="318">
        <v>107.71</v>
      </c>
      <c r="F18" s="318">
        <v>0</v>
      </c>
      <c r="G18" s="318">
        <v>19.01</v>
      </c>
      <c r="H18" s="320">
        <v>19.01</v>
      </c>
      <c r="I18" s="318">
        <v>19.01</v>
      </c>
      <c r="J18" s="318"/>
      <c r="K18" s="318"/>
      <c r="L18" s="318"/>
    </row>
    <row r="19" spans="1:12" ht="38.25">
      <c r="A19" s="305">
        <v>5</v>
      </c>
      <c r="B19" s="316" t="s">
        <v>498</v>
      </c>
      <c r="C19" s="318" t="s">
        <v>499</v>
      </c>
      <c r="D19" s="318">
        <v>2352.094</v>
      </c>
      <c r="E19" s="318">
        <v>1999.2803</v>
      </c>
      <c r="F19" s="318">
        <v>0</v>
      </c>
      <c r="G19" s="318">
        <v>352.814</v>
      </c>
      <c r="H19" s="320">
        <v>298.5</v>
      </c>
      <c r="I19" s="318">
        <v>297.1</v>
      </c>
      <c r="J19" s="318">
        <v>1.4</v>
      </c>
      <c r="K19" s="318" t="s">
        <v>500</v>
      </c>
      <c r="L19" s="305"/>
    </row>
    <row r="20" spans="1:12" ht="25.5">
      <c r="A20" s="305">
        <v>6</v>
      </c>
      <c r="B20" s="316" t="s">
        <v>501</v>
      </c>
      <c r="C20" s="316" t="s">
        <v>502</v>
      </c>
      <c r="D20" s="318">
        <v>705.9</v>
      </c>
      <c r="E20" s="318">
        <v>600</v>
      </c>
      <c r="F20" s="318"/>
      <c r="G20" s="318">
        <v>105.9</v>
      </c>
      <c r="H20" s="320">
        <v>106</v>
      </c>
      <c r="I20" s="318">
        <v>106</v>
      </c>
      <c r="J20" s="318"/>
      <c r="K20" s="318"/>
      <c r="L20" s="305"/>
    </row>
    <row r="21" spans="1:12" ht="39">
      <c r="A21" s="305">
        <v>7</v>
      </c>
      <c r="B21" s="316" t="s">
        <v>503</v>
      </c>
      <c r="C21" s="316" t="s">
        <v>504</v>
      </c>
      <c r="D21" s="321">
        <v>779.9</v>
      </c>
      <c r="E21" s="318">
        <v>663</v>
      </c>
      <c r="F21" s="318"/>
      <c r="G21" s="318">
        <v>116.9</v>
      </c>
      <c r="H21" s="320">
        <v>1.1</v>
      </c>
      <c r="I21" s="318">
        <v>1.1</v>
      </c>
      <c r="J21" s="318"/>
      <c r="K21" s="318"/>
      <c r="L21" s="305"/>
    </row>
    <row r="22" spans="1:13" ht="25.5">
      <c r="A22" s="305">
        <v>8</v>
      </c>
      <c r="B22" s="316" t="s">
        <v>505</v>
      </c>
      <c r="C22" s="316" t="s">
        <v>506</v>
      </c>
      <c r="D22" s="318">
        <v>92</v>
      </c>
      <c r="E22" s="318">
        <v>69</v>
      </c>
      <c r="F22" s="318">
        <v>23</v>
      </c>
      <c r="G22" s="318">
        <v>23</v>
      </c>
      <c r="H22" s="320">
        <v>0</v>
      </c>
      <c r="I22" s="318"/>
      <c r="J22" s="318"/>
      <c r="K22" s="318"/>
      <c r="L22" s="358" t="s">
        <v>507</v>
      </c>
      <c r="M22" s="361"/>
    </row>
    <row r="23" spans="1:13" ht="38.25">
      <c r="A23" s="305">
        <v>9</v>
      </c>
      <c r="B23" s="316" t="s">
        <v>508</v>
      </c>
      <c r="C23" s="316" t="s">
        <v>509</v>
      </c>
      <c r="D23" s="318">
        <v>111.1</v>
      </c>
      <c r="E23" s="318">
        <v>94.5</v>
      </c>
      <c r="F23" s="318">
        <v>11.7</v>
      </c>
      <c r="G23" s="318">
        <v>5</v>
      </c>
      <c r="H23" s="320">
        <v>78</v>
      </c>
      <c r="I23" s="318">
        <v>5</v>
      </c>
      <c r="J23" s="318"/>
      <c r="K23" s="318">
        <v>73</v>
      </c>
      <c r="L23" s="358"/>
      <c r="M23" s="361"/>
    </row>
    <row r="24" spans="1:13" ht="25.5">
      <c r="A24" s="318">
        <v>10</v>
      </c>
      <c r="B24" s="316" t="s">
        <v>510</v>
      </c>
      <c r="C24" s="316" t="s">
        <v>511</v>
      </c>
      <c r="D24" s="318">
        <v>8058</v>
      </c>
      <c r="E24" s="318">
        <v>6849</v>
      </c>
      <c r="F24" s="318"/>
      <c r="G24" s="318">
        <v>1269</v>
      </c>
      <c r="H24" s="320">
        <v>1269</v>
      </c>
      <c r="I24" s="318">
        <v>1139</v>
      </c>
      <c r="J24" s="318"/>
      <c r="K24" s="318">
        <v>103</v>
      </c>
      <c r="L24" s="358"/>
      <c r="M24" s="361"/>
    </row>
    <row r="25" spans="1:13" ht="51" customHeight="1">
      <c r="A25" s="318">
        <v>11</v>
      </c>
      <c r="B25" s="316" t="s">
        <v>512</v>
      </c>
      <c r="C25" s="316" t="s">
        <v>513</v>
      </c>
      <c r="D25" s="318">
        <v>6308.2</v>
      </c>
      <c r="E25" s="318">
        <v>5361.9</v>
      </c>
      <c r="F25" s="318">
        <v>0</v>
      </c>
      <c r="G25" s="318">
        <v>946.3</v>
      </c>
      <c r="H25" s="320">
        <v>348.3</v>
      </c>
      <c r="I25" s="318">
        <v>321.5</v>
      </c>
      <c r="J25" s="318">
        <v>0</v>
      </c>
      <c r="K25" s="318">
        <v>26.8</v>
      </c>
      <c r="L25" s="359" t="s">
        <v>514</v>
      </c>
      <c r="M25" s="361"/>
    </row>
    <row r="26" spans="1:13" ht="76.5" customHeight="1">
      <c r="A26" s="305">
        <v>12</v>
      </c>
      <c r="B26" s="322" t="s">
        <v>515</v>
      </c>
      <c r="C26" s="316" t="s">
        <v>516</v>
      </c>
      <c r="D26" s="323">
        <v>5211</v>
      </c>
      <c r="E26" s="324">
        <v>4429.4</v>
      </c>
      <c r="F26" s="323" t="s">
        <v>517</v>
      </c>
      <c r="G26" s="323" t="s">
        <v>517</v>
      </c>
      <c r="H26" s="320">
        <v>605.3</v>
      </c>
      <c r="I26" s="318">
        <v>605.3</v>
      </c>
      <c r="J26" s="318"/>
      <c r="K26" s="325">
        <v>30.72</v>
      </c>
      <c r="L26" s="359" t="s">
        <v>518</v>
      </c>
      <c r="M26" s="361"/>
    </row>
    <row r="27" spans="1:13" ht="25.5" customHeight="1">
      <c r="A27" s="305">
        <v>13</v>
      </c>
      <c r="B27" s="316" t="s">
        <v>519</v>
      </c>
      <c r="C27" s="316" t="s">
        <v>520</v>
      </c>
      <c r="D27" s="318">
        <v>1181.595</v>
      </c>
      <c r="E27" s="318">
        <v>1004.36</v>
      </c>
      <c r="F27" s="318">
        <v>177.239</v>
      </c>
      <c r="G27" s="318"/>
      <c r="H27" s="320">
        <v>163.82</v>
      </c>
      <c r="I27" s="318">
        <v>163.82</v>
      </c>
      <c r="J27" s="318"/>
      <c r="K27" s="318"/>
      <c r="L27" s="359" t="s">
        <v>521</v>
      </c>
      <c r="M27" s="361"/>
    </row>
    <row r="28" spans="1:13" ht="51">
      <c r="A28" s="305">
        <v>14</v>
      </c>
      <c r="B28" s="322" t="s">
        <v>522</v>
      </c>
      <c r="C28" s="316" t="s">
        <v>523</v>
      </c>
      <c r="D28" s="318">
        <v>1050.559</v>
      </c>
      <c r="E28" s="318">
        <v>892.975</v>
      </c>
      <c r="F28" s="318">
        <v>157.583</v>
      </c>
      <c r="G28" s="318">
        <v>0</v>
      </c>
      <c r="H28" s="320">
        <v>30</v>
      </c>
      <c r="I28" s="318">
        <v>0</v>
      </c>
      <c r="J28" s="318">
        <v>0</v>
      </c>
      <c r="K28" s="318">
        <v>30</v>
      </c>
      <c r="L28" s="360"/>
      <c r="M28" s="361"/>
    </row>
    <row r="29" spans="1:13" ht="25.5">
      <c r="A29" s="305">
        <v>15</v>
      </c>
      <c r="B29" s="316" t="s">
        <v>524</v>
      </c>
      <c r="C29" s="316" t="s">
        <v>525</v>
      </c>
      <c r="D29" s="326" t="s">
        <v>526</v>
      </c>
      <c r="E29" s="318"/>
      <c r="F29" s="318">
        <v>130</v>
      </c>
      <c r="G29" s="318">
        <v>0</v>
      </c>
      <c r="H29" s="320">
        <v>0</v>
      </c>
      <c r="I29" s="318"/>
      <c r="J29" s="318"/>
      <c r="K29" s="318"/>
      <c r="L29" s="360"/>
      <c r="M29" s="361"/>
    </row>
    <row r="30" spans="1:13" ht="51.75">
      <c r="A30" s="305">
        <v>16</v>
      </c>
      <c r="B30" s="316" t="s">
        <v>527</v>
      </c>
      <c r="C30" s="316" t="s">
        <v>525</v>
      </c>
      <c r="D30" s="327" t="s">
        <v>528</v>
      </c>
      <c r="E30" s="318"/>
      <c r="F30" s="318">
        <v>870</v>
      </c>
      <c r="G30" s="318"/>
      <c r="H30" s="320">
        <v>87</v>
      </c>
      <c r="I30" s="318">
        <v>87</v>
      </c>
      <c r="J30" s="318"/>
      <c r="K30" s="318"/>
      <c r="L30" s="360"/>
      <c r="M30" s="361"/>
    </row>
    <row r="31" spans="1:13" ht="25.5">
      <c r="A31" s="305">
        <v>17</v>
      </c>
      <c r="B31" s="322" t="s">
        <v>529</v>
      </c>
      <c r="C31" s="316" t="s">
        <v>525</v>
      </c>
      <c r="D31" s="316" t="s">
        <v>530</v>
      </c>
      <c r="E31" s="318"/>
      <c r="F31" s="318">
        <v>490</v>
      </c>
      <c r="G31" s="318"/>
      <c r="H31" s="320">
        <v>49</v>
      </c>
      <c r="I31" s="318">
        <v>49</v>
      </c>
      <c r="J31" s="318"/>
      <c r="K31" s="318"/>
      <c r="L31" s="360"/>
      <c r="M31" s="361"/>
    </row>
    <row r="32" spans="1:12" ht="25.5">
      <c r="A32" s="305">
        <v>18</v>
      </c>
      <c r="B32" s="316" t="s">
        <v>531</v>
      </c>
      <c r="C32" s="316" t="s">
        <v>532</v>
      </c>
      <c r="D32" s="316" t="s">
        <v>533</v>
      </c>
      <c r="E32" s="318"/>
      <c r="F32" s="318">
        <v>500</v>
      </c>
      <c r="G32" s="318"/>
      <c r="H32" s="320">
        <v>50</v>
      </c>
      <c r="I32" s="318">
        <v>50</v>
      </c>
      <c r="J32" s="318"/>
      <c r="K32" s="318"/>
      <c r="L32" s="305"/>
    </row>
    <row r="33" spans="1:12" ht="51">
      <c r="A33" s="305">
        <v>19</v>
      </c>
      <c r="B33" s="322" t="s">
        <v>534</v>
      </c>
      <c r="C33" s="316" t="s">
        <v>535</v>
      </c>
      <c r="D33" s="318">
        <v>1113.8</v>
      </c>
      <c r="E33" s="318">
        <v>946.7</v>
      </c>
      <c r="F33" s="318"/>
      <c r="G33" s="318">
        <v>167.1</v>
      </c>
      <c r="H33" s="320">
        <v>19.5</v>
      </c>
      <c r="I33" s="318">
        <v>19.5</v>
      </c>
      <c r="J33" s="318"/>
      <c r="K33" s="318"/>
      <c r="L33" s="305"/>
    </row>
    <row r="34" spans="1:12" ht="25.5">
      <c r="A34" s="305">
        <v>20</v>
      </c>
      <c r="B34" s="316" t="s">
        <v>536</v>
      </c>
      <c r="C34" s="316" t="s">
        <v>537</v>
      </c>
      <c r="D34" s="318">
        <v>55.3</v>
      </c>
      <c r="E34" s="318">
        <v>47.2</v>
      </c>
      <c r="F34" s="318"/>
      <c r="G34" s="318">
        <v>8.2</v>
      </c>
      <c r="H34" s="320">
        <v>8.2</v>
      </c>
      <c r="I34" s="318">
        <v>8.2</v>
      </c>
      <c r="J34" s="318"/>
      <c r="K34" s="318"/>
      <c r="L34" s="305"/>
    </row>
    <row r="35" spans="1:12" ht="51">
      <c r="A35" s="305">
        <v>21</v>
      </c>
      <c r="B35" s="316" t="s">
        <v>538</v>
      </c>
      <c r="C35" s="316" t="s">
        <v>539</v>
      </c>
      <c r="D35" s="318">
        <v>126.2</v>
      </c>
      <c r="E35" s="318">
        <v>107.2</v>
      </c>
      <c r="F35" s="318"/>
      <c r="G35" s="318">
        <v>18.9</v>
      </c>
      <c r="H35" s="320">
        <v>13.8</v>
      </c>
      <c r="I35" s="318">
        <v>13.8</v>
      </c>
      <c r="J35" s="318"/>
      <c r="K35" s="318"/>
      <c r="L35" s="305"/>
    </row>
    <row r="36" spans="1:12" ht="63.75">
      <c r="A36" s="305">
        <v>22</v>
      </c>
      <c r="B36" s="316" t="s">
        <v>540</v>
      </c>
      <c r="C36" s="316" t="s">
        <v>541</v>
      </c>
      <c r="D36" s="318">
        <v>187.5</v>
      </c>
      <c r="E36" s="318">
        <v>159.4</v>
      </c>
      <c r="F36" s="318"/>
      <c r="G36" s="318">
        <v>28.1</v>
      </c>
      <c r="H36" s="320">
        <v>14.4</v>
      </c>
      <c r="I36" s="318">
        <v>14.4</v>
      </c>
      <c r="J36" s="318"/>
      <c r="K36" s="318"/>
      <c r="L36" s="305"/>
    </row>
    <row r="37" spans="1:12" ht="76.5">
      <c r="A37" s="305">
        <v>23</v>
      </c>
      <c r="B37" s="316" t="s">
        <v>542</v>
      </c>
      <c r="C37" s="316" t="s">
        <v>543</v>
      </c>
      <c r="D37" s="318">
        <v>470.6</v>
      </c>
      <c r="E37" s="318">
        <v>400</v>
      </c>
      <c r="F37" s="318"/>
      <c r="G37" s="318">
        <v>70.6</v>
      </c>
      <c r="H37" s="320">
        <v>47.9</v>
      </c>
      <c r="I37" s="318">
        <v>47.9</v>
      </c>
      <c r="J37" s="318"/>
      <c r="K37" s="318"/>
      <c r="L37" s="305"/>
    </row>
    <row r="38" spans="1:12" ht="38.25">
      <c r="A38" s="305">
        <v>24</v>
      </c>
      <c r="B38" s="316" t="s">
        <v>544</v>
      </c>
      <c r="C38" s="316" t="s">
        <v>545</v>
      </c>
      <c r="D38" s="318">
        <v>146.8</v>
      </c>
      <c r="E38" s="318">
        <v>124.8</v>
      </c>
      <c r="F38" s="318"/>
      <c r="G38" s="318">
        <v>22</v>
      </c>
      <c r="H38" s="320">
        <v>7.8</v>
      </c>
      <c r="I38" s="318">
        <v>7.8</v>
      </c>
      <c r="J38" s="318"/>
      <c r="K38" s="318"/>
      <c r="L38" s="305"/>
    </row>
    <row r="39" spans="1:12" ht="102">
      <c r="A39" s="305">
        <v>25</v>
      </c>
      <c r="B39" s="328" t="s">
        <v>546</v>
      </c>
      <c r="C39" s="316" t="s">
        <v>547</v>
      </c>
      <c r="D39" s="329">
        <v>1896.2</v>
      </c>
      <c r="E39" s="330">
        <v>1706.6</v>
      </c>
      <c r="F39" s="324">
        <v>0</v>
      </c>
      <c r="G39" s="331" t="s">
        <v>548</v>
      </c>
      <c r="H39" s="332">
        <v>28.5</v>
      </c>
      <c r="I39" s="324">
        <v>0</v>
      </c>
      <c r="J39" s="316" t="s">
        <v>549</v>
      </c>
      <c r="K39" s="318"/>
      <c r="L39" s="333" t="s">
        <v>550</v>
      </c>
    </row>
    <row r="40" spans="1:12" ht="38.25">
      <c r="A40" s="305">
        <v>26</v>
      </c>
      <c r="B40" s="316" t="s">
        <v>551</v>
      </c>
      <c r="C40" s="316" t="s">
        <v>552</v>
      </c>
      <c r="D40" s="318">
        <v>68.5</v>
      </c>
      <c r="E40" s="318">
        <v>59.6</v>
      </c>
      <c r="F40" s="318">
        <v>0</v>
      </c>
      <c r="G40" s="318">
        <v>8.9</v>
      </c>
      <c r="H40" s="320">
        <v>8.9</v>
      </c>
      <c r="I40" s="318">
        <v>6.9</v>
      </c>
      <c r="J40" s="318">
        <v>2</v>
      </c>
      <c r="K40" s="318">
        <v>0</v>
      </c>
      <c r="L40" s="305"/>
    </row>
    <row r="41" spans="1:12" ht="63">
      <c r="A41" s="305">
        <v>27</v>
      </c>
      <c r="B41" s="327" t="s">
        <v>553</v>
      </c>
      <c r="C41" s="316" t="s">
        <v>554</v>
      </c>
      <c r="D41" s="318">
        <v>766.5</v>
      </c>
      <c r="E41" s="318">
        <v>525</v>
      </c>
      <c r="F41" s="318">
        <v>110.25</v>
      </c>
      <c r="G41" s="318">
        <v>131.25</v>
      </c>
      <c r="H41" s="320">
        <v>665.4</v>
      </c>
      <c r="I41" s="318">
        <v>159.7</v>
      </c>
      <c r="J41" s="318">
        <v>263.6</v>
      </c>
      <c r="K41" s="318">
        <v>242.1</v>
      </c>
      <c r="L41" s="305"/>
    </row>
    <row r="42" spans="1:12" ht="31.5">
      <c r="A42" s="305">
        <v>28</v>
      </c>
      <c r="B42" s="334" t="s">
        <v>555</v>
      </c>
      <c r="C42" s="316" t="s">
        <v>556</v>
      </c>
      <c r="D42" s="318">
        <v>903.64</v>
      </c>
      <c r="E42" s="318">
        <v>684</v>
      </c>
      <c r="F42" s="318">
        <v>143.64</v>
      </c>
      <c r="G42" s="318">
        <v>76</v>
      </c>
      <c r="H42" s="320">
        <v>152.1</v>
      </c>
      <c r="I42" s="318">
        <v>12.7</v>
      </c>
      <c r="J42" s="318">
        <v>139.4</v>
      </c>
      <c r="K42" s="318"/>
      <c r="L42" s="305"/>
    </row>
    <row r="43" spans="1:12" ht="38.25" customHeight="1">
      <c r="A43" s="305">
        <v>29</v>
      </c>
      <c r="B43" s="316" t="s">
        <v>580</v>
      </c>
      <c r="C43" s="316" t="s">
        <v>557</v>
      </c>
      <c r="D43" s="335">
        <v>396.322</v>
      </c>
      <c r="E43" s="335">
        <v>299.987</v>
      </c>
      <c r="F43" s="335">
        <v>63.003</v>
      </c>
      <c r="G43" s="335">
        <v>33.332</v>
      </c>
      <c r="H43" s="320">
        <v>0</v>
      </c>
      <c r="I43" s="316"/>
      <c r="J43" s="318"/>
      <c r="K43" s="318"/>
      <c r="L43" s="316" t="s">
        <v>558</v>
      </c>
    </row>
    <row r="44" spans="1:12" ht="25.5">
      <c r="A44" s="305">
        <v>30</v>
      </c>
      <c r="B44" s="336" t="s">
        <v>559</v>
      </c>
      <c r="C44" s="318" t="s">
        <v>560</v>
      </c>
      <c r="D44" s="337">
        <f>SUM(E44+F44+G44)</f>
        <v>1392.4</v>
      </c>
      <c r="E44" s="318">
        <v>1035.7</v>
      </c>
      <c r="F44" s="318">
        <v>217.5</v>
      </c>
      <c r="G44" s="318">
        <v>139.2</v>
      </c>
      <c r="H44" s="320">
        <v>86.6</v>
      </c>
      <c r="I44" s="318">
        <v>86.6</v>
      </c>
      <c r="J44" s="318"/>
      <c r="K44" s="318"/>
      <c r="L44" s="318"/>
    </row>
    <row r="45" spans="1:12" ht="25.5">
      <c r="A45" s="305">
        <v>31</v>
      </c>
      <c r="B45" s="336" t="s">
        <v>561</v>
      </c>
      <c r="C45" s="318" t="s">
        <v>560</v>
      </c>
      <c r="D45" s="318">
        <v>293.4</v>
      </c>
      <c r="E45" s="318">
        <v>200.97</v>
      </c>
      <c r="F45" s="318">
        <v>42.2</v>
      </c>
      <c r="G45" s="318">
        <v>50.24</v>
      </c>
      <c r="H45" s="320">
        <v>0</v>
      </c>
      <c r="I45" s="318">
        <v>50.2</v>
      </c>
      <c r="J45" s="318"/>
      <c r="K45" s="318"/>
      <c r="L45" s="318" t="s">
        <v>562</v>
      </c>
    </row>
    <row r="46" spans="1:12" ht="25.5" customHeight="1">
      <c r="A46" s="305">
        <v>32</v>
      </c>
      <c r="B46" s="316" t="s">
        <v>563</v>
      </c>
      <c r="C46" s="318"/>
      <c r="D46" s="318">
        <v>1392.5</v>
      </c>
      <c r="E46" s="318"/>
      <c r="F46" s="318"/>
      <c r="G46" s="318"/>
      <c r="H46" s="320">
        <v>139.2</v>
      </c>
      <c r="I46" s="318">
        <v>139.2</v>
      </c>
      <c r="J46" s="318"/>
      <c r="K46" s="318"/>
      <c r="L46" s="316" t="s">
        <v>564</v>
      </c>
    </row>
    <row r="47" spans="1:12" ht="25.5">
      <c r="A47" s="318">
        <v>33</v>
      </c>
      <c r="B47" s="338" t="s">
        <v>581</v>
      </c>
      <c r="C47" s="316" t="s">
        <v>565</v>
      </c>
      <c r="D47" s="316">
        <v>42.9</v>
      </c>
      <c r="E47" s="318">
        <v>31.9</v>
      </c>
      <c r="F47" s="318">
        <v>6.7</v>
      </c>
      <c r="G47" s="318">
        <v>4.3</v>
      </c>
      <c r="H47" s="320">
        <v>4.3</v>
      </c>
      <c r="I47" s="339">
        <v>4.3</v>
      </c>
      <c r="J47" s="318"/>
      <c r="K47" s="318"/>
      <c r="L47" s="305"/>
    </row>
    <row r="48" spans="1:12" ht="25.5">
      <c r="A48" s="318">
        <v>34</v>
      </c>
      <c r="B48" s="338" t="s">
        <v>582</v>
      </c>
      <c r="C48" s="316" t="s">
        <v>566</v>
      </c>
      <c r="D48" s="318">
        <v>343.6</v>
      </c>
      <c r="E48" s="318">
        <v>206.9</v>
      </c>
      <c r="F48" s="318">
        <v>106</v>
      </c>
      <c r="G48" s="318">
        <v>10</v>
      </c>
      <c r="H48" s="320">
        <v>20</v>
      </c>
      <c r="I48" s="318">
        <v>10</v>
      </c>
      <c r="J48" s="318"/>
      <c r="K48" s="318">
        <v>10</v>
      </c>
      <c r="L48" s="305"/>
    </row>
    <row r="49" spans="1:12" ht="51">
      <c r="A49" s="305">
        <v>35</v>
      </c>
      <c r="B49" s="338" t="s">
        <v>567</v>
      </c>
      <c r="C49" s="316" t="s">
        <v>568</v>
      </c>
      <c r="D49" s="318">
        <v>329</v>
      </c>
      <c r="E49" s="318"/>
      <c r="F49" s="318">
        <v>196.1</v>
      </c>
      <c r="G49" s="318">
        <v>132.9</v>
      </c>
      <c r="H49" s="320">
        <v>132.9</v>
      </c>
      <c r="I49" s="318">
        <v>132.9</v>
      </c>
      <c r="J49" s="318">
        <v>132.9</v>
      </c>
      <c r="K49" s="318"/>
      <c r="L49" s="333" t="s">
        <v>569</v>
      </c>
    </row>
    <row r="50" spans="1:12" ht="63.75">
      <c r="A50" s="305">
        <v>36</v>
      </c>
      <c r="B50" s="340" t="s">
        <v>570</v>
      </c>
      <c r="C50" s="316" t="s">
        <v>568</v>
      </c>
      <c r="D50" s="318">
        <v>16.3</v>
      </c>
      <c r="E50" s="318"/>
      <c r="F50" s="318">
        <v>9.8</v>
      </c>
      <c r="G50" s="318">
        <v>3.6</v>
      </c>
      <c r="H50" s="320">
        <v>3.6</v>
      </c>
      <c r="I50" s="318">
        <v>3.6</v>
      </c>
      <c r="J50" s="318">
        <v>3.6</v>
      </c>
      <c r="K50" s="318"/>
      <c r="L50" s="316" t="s">
        <v>571</v>
      </c>
    </row>
    <row r="51" spans="1:12" ht="63.75">
      <c r="A51" s="305">
        <v>37</v>
      </c>
      <c r="B51" s="340" t="s">
        <v>572</v>
      </c>
      <c r="C51" s="340" t="s">
        <v>573</v>
      </c>
      <c r="D51" s="341">
        <v>116.7</v>
      </c>
      <c r="E51" s="318">
        <v>96.2</v>
      </c>
      <c r="F51" s="318"/>
      <c r="G51" s="318"/>
      <c r="H51" s="342">
        <v>1.6</v>
      </c>
      <c r="I51" s="343">
        <v>1.6</v>
      </c>
      <c r="J51" s="344"/>
      <c r="K51" s="344"/>
      <c r="L51" s="333" t="s">
        <v>574</v>
      </c>
    </row>
    <row r="52" spans="1:12" ht="63.75">
      <c r="A52" s="305">
        <v>38</v>
      </c>
      <c r="B52" s="340" t="s">
        <v>575</v>
      </c>
      <c r="C52" s="340" t="s">
        <v>576</v>
      </c>
      <c r="D52" s="341">
        <v>62.3</v>
      </c>
      <c r="E52" s="318">
        <v>46.6</v>
      </c>
      <c r="F52" s="318"/>
      <c r="G52" s="318">
        <v>8.6</v>
      </c>
      <c r="H52" s="345">
        <v>8.6</v>
      </c>
      <c r="I52" s="346">
        <v>8.6</v>
      </c>
      <c r="J52" s="344"/>
      <c r="K52" s="344"/>
      <c r="L52" s="333" t="s">
        <v>574</v>
      </c>
    </row>
    <row r="53" spans="1:12" ht="63.75">
      <c r="A53" s="305">
        <v>39</v>
      </c>
      <c r="B53" s="316" t="s">
        <v>577</v>
      </c>
      <c r="C53" s="316" t="s">
        <v>578</v>
      </c>
      <c r="D53" s="329">
        <v>72.5</v>
      </c>
      <c r="E53" s="330">
        <v>72.5</v>
      </c>
      <c r="F53" s="324">
        <v>0</v>
      </c>
      <c r="G53" s="323">
        <v>0</v>
      </c>
      <c r="H53" s="347">
        <v>14.5</v>
      </c>
      <c r="I53" s="348"/>
      <c r="J53" s="318">
        <v>14.5</v>
      </c>
      <c r="K53" s="318"/>
      <c r="L53" s="333" t="s">
        <v>574</v>
      </c>
    </row>
    <row r="54" spans="1:12" ht="76.5">
      <c r="A54" s="307">
        <v>40</v>
      </c>
      <c r="B54" s="349" t="s">
        <v>579</v>
      </c>
      <c r="C54" s="350"/>
      <c r="D54" s="351"/>
      <c r="E54" s="352"/>
      <c r="F54" s="352"/>
      <c r="G54" s="352"/>
      <c r="H54" s="353">
        <v>388.2</v>
      </c>
      <c r="I54" s="354"/>
      <c r="J54" s="355"/>
      <c r="K54" s="355"/>
      <c r="L54" s="356"/>
    </row>
    <row r="55" spans="1:12" ht="12.75">
      <c r="A55" s="305"/>
      <c r="B55" s="318" t="s">
        <v>204</v>
      </c>
      <c r="C55" s="318"/>
      <c r="D55" s="318"/>
      <c r="E55" s="318"/>
      <c r="F55" s="318"/>
      <c r="G55" s="318"/>
      <c r="H55" s="357">
        <f>SUM(H14:H54)</f>
        <v>5265.527000000002</v>
      </c>
      <c r="I55" s="318"/>
      <c r="J55" s="318"/>
      <c r="K55" s="318"/>
      <c r="L55" s="305"/>
    </row>
  </sheetData>
  <sheetProtection/>
  <mergeCells count="10">
    <mergeCell ref="L12:L13"/>
    <mergeCell ref="A7:F7"/>
    <mergeCell ref="B8:K8"/>
    <mergeCell ref="A11:A13"/>
    <mergeCell ref="B11:B13"/>
    <mergeCell ref="C11:C13"/>
    <mergeCell ref="D11:D13"/>
    <mergeCell ref="E12:E13"/>
    <mergeCell ref="F12:F13"/>
    <mergeCell ref="G12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Finansai3</cp:lastModifiedBy>
  <cp:lastPrinted>2014-02-18T09:40:04Z</cp:lastPrinted>
  <dcterms:created xsi:type="dcterms:W3CDTF">2013-02-05T08:01:03Z</dcterms:created>
  <dcterms:modified xsi:type="dcterms:W3CDTF">2014-02-20T13:14:54Z</dcterms:modified>
  <cp:category/>
  <cp:version/>
  <cp:contentType/>
  <cp:contentStatus/>
</cp:coreProperties>
</file>